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18855" windowHeight="7050" firstSheet="1" activeTab="1"/>
  </bookViews>
  <sheets>
    <sheet name="Rekapitulace stavby" sheetId="1" state="veryHidden" r:id="rId1"/>
    <sheet name="Nymburk - Oprava balkonů" sheetId="2" r:id="rId2"/>
  </sheets>
  <definedNames>
    <definedName name="_xlnm._FilterDatabase" localSheetId="1" hidden="1">'Nymburk - Oprava balkonů'!$C$89:$K$198</definedName>
    <definedName name="_xlnm.Print_Titles" localSheetId="1">'Nymburk - Oprava balkonů'!$89:$89</definedName>
    <definedName name="_xlnm.Print_Titles" localSheetId="0">'Rekapitulace stavby'!$52:$52</definedName>
    <definedName name="_xlnm.Print_Area" localSheetId="1">'Nymburk - Oprava balkonů'!$C$4:$J$37,'Nymburk - Oprava balkonů'!$C$43:$J$73,'Nymburk - Oprava balkonů'!$C$79:$K$198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198" i="2"/>
  <c r="BH198" i="2"/>
  <c r="BG198" i="2"/>
  <c r="BE198" i="2"/>
  <c r="BI196" i="2"/>
  <c r="BH196" i="2"/>
  <c r="BG196" i="2"/>
  <c r="BE196" i="2"/>
  <c r="BI194" i="2"/>
  <c r="BH194" i="2"/>
  <c r="BG194" i="2"/>
  <c r="BE194" i="2"/>
  <c r="BI192" i="2"/>
  <c r="BH192" i="2"/>
  <c r="BG192" i="2"/>
  <c r="BE192" i="2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5" i="2"/>
  <c r="BH185" i="2"/>
  <c r="BG185" i="2"/>
  <c r="BE185" i="2"/>
  <c r="T185" i="2"/>
  <c r="R185" i="2"/>
  <c r="P185" i="2"/>
  <c r="BK185" i="2"/>
  <c r="J185" i="2"/>
  <c r="BF185" i="2"/>
  <c r="BI183" i="2"/>
  <c r="BH183" i="2"/>
  <c r="BG183" i="2"/>
  <c r="BE183" i="2"/>
  <c r="T183" i="2"/>
  <c r="R183" i="2"/>
  <c r="P183" i="2"/>
  <c r="BK183" i="2"/>
  <c r="J183" i="2"/>
  <c r="BF183" i="2"/>
  <c r="BI182" i="2"/>
  <c r="BH182" i="2"/>
  <c r="BG182" i="2"/>
  <c r="BE182" i="2"/>
  <c r="T182" i="2"/>
  <c r="R182" i="2"/>
  <c r="P182" i="2"/>
  <c r="BK182" i="2"/>
  <c r="J182" i="2"/>
  <c r="BF182" i="2"/>
  <c r="BI175" i="2"/>
  <c r="BH175" i="2"/>
  <c r="BG175" i="2"/>
  <c r="BE175" i="2"/>
  <c r="T175" i="2"/>
  <c r="R175" i="2"/>
  <c r="P175" i="2"/>
  <c r="BK175" i="2"/>
  <c r="J175" i="2"/>
  <c r="BF175" i="2"/>
  <c r="BI173" i="2"/>
  <c r="BH173" i="2"/>
  <c r="BG173" i="2"/>
  <c r="BE173" i="2"/>
  <c r="T173" i="2"/>
  <c r="R173" i="2"/>
  <c r="P173" i="2"/>
  <c r="P169" i="2" s="1"/>
  <c r="BK173" i="2"/>
  <c r="J173" i="2"/>
  <c r="BF173" i="2"/>
  <c r="BI171" i="2"/>
  <c r="BH171" i="2"/>
  <c r="BG171" i="2"/>
  <c r="BE171" i="2"/>
  <c r="T171" i="2"/>
  <c r="R171" i="2"/>
  <c r="P171" i="2"/>
  <c r="BK171" i="2"/>
  <c r="J171" i="2"/>
  <c r="BF171" i="2"/>
  <c r="BI170" i="2"/>
  <c r="BH170" i="2"/>
  <c r="BG170" i="2"/>
  <c r="BE170" i="2"/>
  <c r="T170" i="2"/>
  <c r="R170" i="2"/>
  <c r="R169" i="2"/>
  <c r="P170" i="2"/>
  <c r="BK170" i="2"/>
  <c r="J170" i="2"/>
  <c r="BF170" i="2" s="1"/>
  <c r="BI168" i="2"/>
  <c r="BH168" i="2"/>
  <c r="BG168" i="2"/>
  <c r="BE168" i="2"/>
  <c r="T168" i="2"/>
  <c r="R168" i="2"/>
  <c r="P168" i="2"/>
  <c r="P165" i="2" s="1"/>
  <c r="BK168" i="2"/>
  <c r="J168" i="2"/>
  <c r="BF168" i="2" s="1"/>
  <c r="BI167" i="2"/>
  <c r="BH167" i="2"/>
  <c r="BG167" i="2"/>
  <c r="BE167" i="2"/>
  <c r="T167" i="2"/>
  <c r="T165" i="2" s="1"/>
  <c r="R167" i="2"/>
  <c r="P167" i="2"/>
  <c r="BK167" i="2"/>
  <c r="J167" i="2"/>
  <c r="BF167" i="2"/>
  <c r="BI166" i="2"/>
  <c r="BH166" i="2"/>
  <c r="BG166" i="2"/>
  <c r="BE166" i="2"/>
  <c r="T166" i="2"/>
  <c r="R166" i="2"/>
  <c r="R165" i="2"/>
  <c r="P166" i="2"/>
  <c r="BK166" i="2"/>
  <c r="J166" i="2"/>
  <c r="BF166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R160" i="2" s="1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T160" i="2"/>
  <c r="R161" i="2"/>
  <c r="P161" i="2"/>
  <c r="P160" i="2"/>
  <c r="BK161" i="2"/>
  <c r="J161" i="2"/>
  <c r="BF161" i="2" s="1"/>
  <c r="BI159" i="2"/>
  <c r="BH159" i="2"/>
  <c r="BG159" i="2"/>
  <c r="BE159" i="2"/>
  <c r="T159" i="2"/>
  <c r="R159" i="2"/>
  <c r="R155" i="2" s="1"/>
  <c r="P159" i="2"/>
  <c r="P155" i="2" s="1"/>
  <c r="BK159" i="2"/>
  <c r="J159" i="2"/>
  <c r="BF159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T155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49" i="2"/>
  <c r="BH149" i="2"/>
  <c r="BG149" i="2"/>
  <c r="BE149" i="2"/>
  <c r="T149" i="2"/>
  <c r="R149" i="2"/>
  <c r="P149" i="2"/>
  <c r="BK149" i="2"/>
  <c r="J149" i="2"/>
  <c r="BF149" i="2" s="1"/>
  <c r="BI141" i="2"/>
  <c r="BH141" i="2"/>
  <c r="BG141" i="2"/>
  <c r="BE141" i="2"/>
  <c r="T141" i="2"/>
  <c r="T140" i="2"/>
  <c r="R141" i="2"/>
  <c r="P141" i="2"/>
  <c r="P140" i="2"/>
  <c r="BK141" i="2"/>
  <c r="J141" i="2"/>
  <c r="BF141" i="2" s="1"/>
  <c r="BI139" i="2"/>
  <c r="BH139" i="2"/>
  <c r="BG139" i="2"/>
  <c r="BE139" i="2"/>
  <c r="T139" i="2"/>
  <c r="T135" i="2" s="1"/>
  <c r="R139" i="2"/>
  <c r="R135" i="2" s="1"/>
  <c r="P139" i="2"/>
  <c r="BK139" i="2"/>
  <c r="J139" i="2"/>
  <c r="BF139" i="2" s="1"/>
  <c r="BI137" i="2"/>
  <c r="BH137" i="2"/>
  <c r="BG137" i="2"/>
  <c r="BE137" i="2"/>
  <c r="T137" i="2"/>
  <c r="R137" i="2"/>
  <c r="P137" i="2"/>
  <c r="BK137" i="2"/>
  <c r="J137" i="2"/>
  <c r="BF137" i="2"/>
  <c r="BI136" i="2"/>
  <c r="BH136" i="2"/>
  <c r="BG136" i="2"/>
  <c r="BE136" i="2"/>
  <c r="T136" i="2"/>
  <c r="R136" i="2"/>
  <c r="P136" i="2"/>
  <c r="BK136" i="2"/>
  <c r="J136" i="2"/>
  <c r="BF136" i="2" s="1"/>
  <c r="BI133" i="2"/>
  <c r="BH133" i="2"/>
  <c r="BG133" i="2"/>
  <c r="BE133" i="2"/>
  <c r="T133" i="2"/>
  <c r="T132" i="2"/>
  <c r="R133" i="2"/>
  <c r="R132" i="2"/>
  <c r="P133" i="2"/>
  <c r="P132" i="2"/>
  <c r="BK133" i="2"/>
  <c r="BK132" i="2" s="1"/>
  <c r="J132" i="2" s="1"/>
  <c r="J60" i="2" s="1"/>
  <c r="J133" i="2"/>
  <c r="BF133" i="2" s="1"/>
  <c r="BI131" i="2"/>
  <c r="BH131" i="2"/>
  <c r="BG131" i="2"/>
  <c r="BE131" i="2"/>
  <c r="T131" i="2"/>
  <c r="R131" i="2"/>
  <c r="P131" i="2"/>
  <c r="BK131" i="2"/>
  <c r="J131" i="2"/>
  <c r="BF131" i="2" s="1"/>
  <c r="BI129" i="2"/>
  <c r="BH129" i="2"/>
  <c r="BG129" i="2"/>
  <c r="BE129" i="2"/>
  <c r="T129" i="2"/>
  <c r="R129" i="2"/>
  <c r="R126" i="2" s="1"/>
  <c r="P129" i="2"/>
  <c r="BK129" i="2"/>
  <c r="J129" i="2"/>
  <c r="BF129" i="2" s="1"/>
  <c r="BI128" i="2"/>
  <c r="BH128" i="2"/>
  <c r="BG128" i="2"/>
  <c r="BE128" i="2"/>
  <c r="T128" i="2"/>
  <c r="R128" i="2"/>
  <c r="P128" i="2"/>
  <c r="BK128" i="2"/>
  <c r="J128" i="2"/>
  <c r="BF128" i="2" s="1"/>
  <c r="BI127" i="2"/>
  <c r="BH127" i="2"/>
  <c r="BG127" i="2"/>
  <c r="BE127" i="2"/>
  <c r="T127" i="2"/>
  <c r="T126" i="2"/>
  <c r="R127" i="2"/>
  <c r="P127" i="2"/>
  <c r="P126" i="2"/>
  <c r="BK127" i="2"/>
  <c r="J127" i="2"/>
  <c r="BF127" i="2" s="1"/>
  <c r="BI108" i="2"/>
  <c r="BH108" i="2"/>
  <c r="BG108" i="2"/>
  <c r="BE108" i="2"/>
  <c r="T108" i="2"/>
  <c r="R108" i="2"/>
  <c r="P108" i="2"/>
  <c r="BK108" i="2"/>
  <c r="J108" i="2"/>
  <c r="BF108" i="2"/>
  <c r="BI106" i="2"/>
  <c r="BH106" i="2"/>
  <c r="BG106" i="2"/>
  <c r="BE106" i="2"/>
  <c r="T106" i="2"/>
  <c r="R106" i="2"/>
  <c r="P106" i="2"/>
  <c r="BK106" i="2"/>
  <c r="J106" i="2"/>
  <c r="BF106" i="2"/>
  <c r="BI105" i="2"/>
  <c r="BH105" i="2"/>
  <c r="BG105" i="2"/>
  <c r="BE105" i="2"/>
  <c r="T105" i="2"/>
  <c r="R105" i="2"/>
  <c r="P105" i="2"/>
  <c r="BK105" i="2"/>
  <c r="J105" i="2"/>
  <c r="BF105" i="2"/>
  <c r="BI104" i="2"/>
  <c r="BH104" i="2"/>
  <c r="BG104" i="2"/>
  <c r="BE104" i="2"/>
  <c r="T104" i="2"/>
  <c r="R104" i="2"/>
  <c r="P104" i="2"/>
  <c r="BK104" i="2"/>
  <c r="J104" i="2"/>
  <c r="BF104" i="2"/>
  <c r="BI103" i="2"/>
  <c r="BH103" i="2"/>
  <c r="BG103" i="2"/>
  <c r="BE103" i="2"/>
  <c r="T103" i="2"/>
  <c r="R103" i="2"/>
  <c r="R100" i="2" s="1"/>
  <c r="P103" i="2"/>
  <c r="BK103" i="2"/>
  <c r="J103" i="2"/>
  <c r="BF103" i="2"/>
  <c r="BI102" i="2"/>
  <c r="BH102" i="2"/>
  <c r="BG102" i="2"/>
  <c r="BE102" i="2"/>
  <c r="T102" i="2"/>
  <c r="R102" i="2"/>
  <c r="P102" i="2"/>
  <c r="BK102" i="2"/>
  <c r="J102" i="2"/>
  <c r="BF102" i="2"/>
  <c r="BI101" i="2"/>
  <c r="BH101" i="2"/>
  <c r="BG101" i="2"/>
  <c r="BE101" i="2"/>
  <c r="T101" i="2"/>
  <c r="T100" i="2"/>
  <c r="R101" i="2"/>
  <c r="P101" i="2"/>
  <c r="P100" i="2"/>
  <c r="BK101" i="2"/>
  <c r="J101" i="2"/>
  <c r="BF101" i="2" s="1"/>
  <c r="BI99" i="2"/>
  <c r="BH99" i="2"/>
  <c r="BG99" i="2"/>
  <c r="BE99" i="2"/>
  <c r="T99" i="2"/>
  <c r="R99" i="2"/>
  <c r="P99" i="2"/>
  <c r="BK99" i="2"/>
  <c r="J99" i="2"/>
  <c r="BF99" i="2" s="1"/>
  <c r="BI98" i="2"/>
  <c r="BH98" i="2"/>
  <c r="BG98" i="2"/>
  <c r="BE98" i="2"/>
  <c r="T98" i="2"/>
  <c r="R98" i="2"/>
  <c r="P98" i="2"/>
  <c r="BK98" i="2"/>
  <c r="J98" i="2"/>
  <c r="BF98" i="2" s="1"/>
  <c r="BI97" i="2"/>
  <c r="BH97" i="2"/>
  <c r="BG97" i="2"/>
  <c r="BE97" i="2"/>
  <c r="T97" i="2"/>
  <c r="R97" i="2"/>
  <c r="P97" i="2"/>
  <c r="BK97" i="2"/>
  <c r="J97" i="2"/>
  <c r="BF97" i="2" s="1"/>
  <c r="BI96" i="2"/>
  <c r="BH96" i="2"/>
  <c r="BG96" i="2"/>
  <c r="BE96" i="2"/>
  <c r="T96" i="2"/>
  <c r="R96" i="2"/>
  <c r="P96" i="2"/>
  <c r="BK96" i="2"/>
  <c r="J96" i="2"/>
  <c r="BF96" i="2" s="1"/>
  <c r="BI95" i="2"/>
  <c r="BH95" i="2"/>
  <c r="BG95" i="2"/>
  <c r="BE95" i="2"/>
  <c r="T95" i="2"/>
  <c r="T92" i="2" s="1"/>
  <c r="T91" i="2" s="1"/>
  <c r="R95" i="2"/>
  <c r="R92" i="2" s="1"/>
  <c r="P95" i="2"/>
  <c r="BK95" i="2"/>
  <c r="J95" i="2"/>
  <c r="BF95" i="2" s="1"/>
  <c r="BI94" i="2"/>
  <c r="BH94" i="2"/>
  <c r="BG94" i="2"/>
  <c r="BE94" i="2"/>
  <c r="T94" i="2"/>
  <c r="R94" i="2"/>
  <c r="P94" i="2"/>
  <c r="P92" i="2" s="1"/>
  <c r="P91" i="2" s="1"/>
  <c r="BK94" i="2"/>
  <c r="J94" i="2"/>
  <c r="BF94" i="2" s="1"/>
  <c r="BI93" i="2"/>
  <c r="BH93" i="2"/>
  <c r="BG93" i="2"/>
  <c r="BE93" i="2"/>
  <c r="T93" i="2"/>
  <c r="R93" i="2"/>
  <c r="P93" i="2"/>
  <c r="BK93" i="2"/>
  <c r="J93" i="2"/>
  <c r="BF93" i="2" s="1"/>
  <c r="J87" i="2"/>
  <c r="J86" i="2"/>
  <c r="F84" i="2"/>
  <c r="E82" i="2"/>
  <c r="J51" i="2"/>
  <c r="J50" i="2"/>
  <c r="F48" i="2"/>
  <c r="E46" i="2"/>
  <c r="J16" i="2"/>
  <c r="E16" i="2"/>
  <c r="F87" i="2"/>
  <c r="F51" i="2"/>
  <c r="J15" i="2"/>
  <c r="J13" i="2"/>
  <c r="E13" i="2"/>
  <c r="F50" i="2" s="1"/>
  <c r="F86" i="2"/>
  <c r="J12" i="2"/>
  <c r="J10" i="2"/>
  <c r="J48" i="2" s="1"/>
  <c r="J84" i="2"/>
  <c r="AS54" i="1"/>
  <c r="L50" i="1"/>
  <c r="AM50" i="1"/>
  <c r="AM49" i="1"/>
  <c r="L49" i="1"/>
  <c r="AM47" i="1"/>
  <c r="L47" i="1"/>
  <c r="L45" i="1"/>
  <c r="L44" i="1"/>
  <c r="F33" i="2" l="1"/>
  <c r="BB55" i="1" s="1"/>
  <c r="BB54" i="1" s="1"/>
  <c r="R140" i="2"/>
  <c r="P135" i="2"/>
  <c r="BK100" i="2"/>
  <c r="J100" i="2" s="1"/>
  <c r="J58" i="2" s="1"/>
  <c r="BK155" i="2"/>
  <c r="J155" i="2" s="1"/>
  <c r="J64" i="2" s="1"/>
  <c r="BK92" i="2"/>
  <c r="BK91" i="2" s="1"/>
  <c r="BK140" i="2"/>
  <c r="J140" i="2" s="1"/>
  <c r="J63" i="2" s="1"/>
  <c r="BK165" i="2"/>
  <c r="J165" i="2" s="1"/>
  <c r="J66" i="2" s="1"/>
  <c r="BK169" i="2"/>
  <c r="J169" i="2" s="1"/>
  <c r="J67" i="2" s="1"/>
  <c r="BK126" i="2"/>
  <c r="J126" i="2" s="1"/>
  <c r="J59" i="2" s="1"/>
  <c r="BK135" i="2"/>
  <c r="BK160" i="2"/>
  <c r="J160" i="2" s="1"/>
  <c r="J65" i="2" s="1"/>
  <c r="F34" i="2"/>
  <c r="BC55" i="1" s="1"/>
  <c r="BC54" i="1" s="1"/>
  <c r="AY54" i="1" s="1"/>
  <c r="T169" i="2"/>
  <c r="T134" i="2" s="1"/>
  <c r="F35" i="2"/>
  <c r="BD55" i="1" s="1"/>
  <c r="BD54" i="1" s="1"/>
  <c r="W33" i="1" s="1"/>
  <c r="J31" i="2"/>
  <c r="AV55" i="1" s="1"/>
  <c r="J92" i="2"/>
  <c r="J57" i="2" s="1"/>
  <c r="R91" i="2"/>
  <c r="R134" i="2"/>
  <c r="AX54" i="1"/>
  <c r="W31" i="1"/>
  <c r="J135" i="2"/>
  <c r="J62" i="2" s="1"/>
  <c r="P134" i="2"/>
  <c r="F31" i="2"/>
  <c r="AZ55" i="1" s="1"/>
  <c r="AZ54" i="1" s="1"/>
  <c r="BK134" i="2" l="1"/>
  <c r="J134" i="2" s="1"/>
  <c r="J61" i="2" s="1"/>
  <c r="W32" i="1"/>
  <c r="J91" i="2"/>
  <c r="J56" i="2" s="1"/>
  <c r="W29" i="1"/>
  <c r="AV54" i="1"/>
  <c r="P196" i="2" l="1"/>
  <c r="P195" i="2" s="1"/>
  <c r="P192" i="2"/>
  <c r="P191" i="2" s="1"/>
  <c r="J192" i="2"/>
  <c r="BF192" i="2" s="1"/>
  <c r="R192" i="2"/>
  <c r="R191" i="2" s="1"/>
  <c r="BK192" i="2"/>
  <c r="BK191" i="2" s="1"/>
  <c r="T192" i="2"/>
  <c r="T191" i="2" s="1"/>
  <c r="R194" i="2"/>
  <c r="R193" i="2" s="1"/>
  <c r="J194" i="2"/>
  <c r="BF194" i="2" s="1"/>
  <c r="T194" i="2"/>
  <c r="T193" i="2" s="1"/>
  <c r="BK194" i="2"/>
  <c r="BK193" i="2" s="1"/>
  <c r="J193" i="2" s="1"/>
  <c r="J70" i="2" s="1"/>
  <c r="P194" i="2"/>
  <c r="P193" i="2" s="1"/>
  <c r="R198" i="2"/>
  <c r="R197" i="2" s="1"/>
  <c r="BK198" i="2"/>
  <c r="BK197" i="2" s="1"/>
  <c r="J197" i="2" s="1"/>
  <c r="J72" i="2" s="1"/>
  <c r="T198" i="2"/>
  <c r="T197" i="2" s="1"/>
  <c r="J198" i="2"/>
  <c r="BF198" i="2" s="1"/>
  <c r="P198" i="2"/>
  <c r="P197" i="2" s="1"/>
  <c r="AK29" i="1"/>
  <c r="J196" i="2" l="1"/>
  <c r="BF196" i="2" s="1"/>
  <c r="BK196" i="2"/>
  <c r="BK195" i="2" s="1"/>
  <c r="J195" i="2" s="1"/>
  <c r="J71" i="2" s="1"/>
  <c r="R196" i="2"/>
  <c r="R195" i="2" s="1"/>
  <c r="T196" i="2"/>
  <c r="T195" i="2" s="1"/>
  <c r="T190" i="2" s="1"/>
  <c r="T90" i="2" s="1"/>
  <c r="J191" i="2"/>
  <c r="J69" i="2" s="1"/>
  <c r="BK190" i="2"/>
  <c r="R190" i="2"/>
  <c r="R90" i="2" s="1"/>
  <c r="J32" i="2"/>
  <c r="AW55" i="1" s="1"/>
  <c r="AT55" i="1" s="1"/>
  <c r="F32" i="2"/>
  <c r="BA55" i="1" s="1"/>
  <c r="BA54" i="1" s="1"/>
  <c r="P190" i="2"/>
  <c r="P90" i="2" s="1"/>
  <c r="AU55" i="1" s="1"/>
  <c r="AU54" i="1" s="1"/>
  <c r="W30" i="1" l="1"/>
  <c r="AW54" i="1"/>
  <c r="J190" i="2"/>
  <c r="J68" i="2" s="1"/>
  <c r="BK90" i="2"/>
  <c r="J90" i="2" s="1"/>
  <c r="J28" i="2" l="1"/>
  <c r="J55" i="2"/>
  <c r="AK30" i="1"/>
  <c r="AT54" i="1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<sst xmlns="http://schemas.openxmlformats.org/spreadsheetml/2006/main" count="1483" uniqueCount="391">
  <si>
    <t>Export Komplet</t>
  </si>
  <si>
    <t/>
  </si>
  <si>
    <t>2.0</t>
  </si>
  <si>
    <t>False</t>
  </si>
  <si>
    <t>{168dd3f6-e4f5-40d9-81f5-98145f7de0ec}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</si>
  <si>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</si>
  <si>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</si>
  <si>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</si>
  <si>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</si>
  <si>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</si>
  <si>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</si>
  <si>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</si>
  <si>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</si>
  <si>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Nymburk</t>
  </si>
  <si>
    <t>Stavba:</t>
  </si>
  <si>
    <t>Oprava balkonů, Eliščina třída čp. 158, Nymburk</t>
  </si>
  <si>
    <t>KSO:</t>
  </si>
  <si>
    <t>CC-CZ:</t>
  </si>
  <si>
    <t>Místo:</t>
  </si>
  <si>
    <t>Datum:</t>
  </si>
  <si>
    <t>31. 5. 2019</t>
  </si>
  <si>
    <t>Zadavatel:</t>
  </si>
  <si>
    <t>IČ:</t>
  </si>
  <si>
    <t xml:space="preserve"> </t>
  </si>
  <si>
    <t>DIČ:</t>
  </si>
  <si>
    <t>Uchazeč:</t>
  </si>
  <si>
    <t>Projektant:</t>
  </si>
  <si>
    <t>Ing. Vladimír Sedlecký</t>
  </si>
  <si>
    <t>True</t>
  </si>
  <si>
    <t>Zpracovatel:</t>
  </si>
  <si>
    <t>Hana Pejšová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</si>
  <si>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</si>
  <si>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</si>
  <si>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</si>
  <si>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</si>
  <si>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</si>
  <si>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</si>
  <si>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</si>
  <si>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</si>
  <si>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</si>
  <si>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</si>
  <si>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</si>
  <si>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</si>
  <si>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</si>
  <si>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</si>
  <si>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</si>
  <si>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</si>
  <si>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</si>
  <si>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</si>
  <si>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</si>
  <si>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</si>
  <si>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</si>
  <si>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</si>
  <si>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</si>
  <si>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</si>
  <si>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</si>
  <si>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</si>
  <si>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</si>
  <si>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</si>
  <si>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</si>
  <si>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</si>
  <si>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</si>
  <si>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</si>
  <si>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</si>
  <si>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</si>
  <si>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</si>
  <si>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</si>
  <si>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</si>
  <si>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</si>
  <si>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</si>
  <si>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</si>
  <si>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</si>
  <si>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</si>
  <si>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</si>
  <si>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</si>
  <si>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</si>
  <si>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</si>
  <si>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</si>
  <si>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</si>
  <si>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</si>
  <si>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</si>
  <si>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</si>
  <si>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</si>
  <si>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</si>
  <si>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</si>
  <si>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</si>
  <si>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</si>
  <si>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</si>
  <si>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</si>
  <si>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 vč přesunů hmot</t>
  </si>
  <si>
    <t xml:space="preserve">    771 - Podlahy z dlaždic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</si>
  <si>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</si>
  <si>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</si>
  <si>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</si>
  <si>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</si>
  <si>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</si>
  <si>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</si>
  <si>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</si>
  <si>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</si>
  <si>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</si>
  <si>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</si>
  <si>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</si>
  <si>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</si>
  <si>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</si>
  <si>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</si>
  <si>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</si>
  <si>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</si>
  <si>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</si>
  <si>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</si>
  <si>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</si>
  <si>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</si>
  <si>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</si>
  <si>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</si>
  <si>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</si>
  <si>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</si>
  <si>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621142001</t>
  </si>
  <si>
    <t>Potažení vnějších podhledů sklovláknitým pletivem vtlačeným do tenkovrstvé hmoty</t>
  </si>
  <si>
    <t>m2</t>
  </si>
  <si>
    <t>CS ÚRS 2019 01</t>
  </si>
  <si>
    <t>4</t>
  </si>
  <si>
    <t>2</t>
  </si>
  <si>
    <t>41566078</t>
  </si>
  <si>
    <t>621325109</t>
  </si>
  <si>
    <t>Oprava vnější vápenocementové hladké omítky složitosti 1 podhledů v rozsahu do 100%</t>
  </si>
  <si>
    <t>622640363</t>
  </si>
  <si>
    <t>3</t>
  </si>
  <si>
    <t>621521021</t>
  </si>
  <si>
    <t>Tenkovrstvá šlechtěná omítka včetně penetrace vnějších podhledů - odstín a zrnitost dle výběru investora</t>
  </si>
  <si>
    <t>-1009349318</t>
  </si>
  <si>
    <t>622142001</t>
  </si>
  <si>
    <t>Potažení vnějších stěn sklovláknitým pletivem vtlačeným do tenkovrstvé hmoty</t>
  </si>
  <si>
    <t>-635743686</t>
  </si>
  <si>
    <t>5</t>
  </si>
  <si>
    <t>622325109</t>
  </si>
  <si>
    <t>Oprava vnější vápenocementové hladké omítky složitosti 1 stěn v rozsahu do 100%</t>
  </si>
  <si>
    <t>-681284341</t>
  </si>
  <si>
    <t>622521021</t>
  </si>
  <si>
    <t>Tenkovrstvá šlechtěná omítka včetně penetrace vnějších stěn- odstín a zrnitost dle výběru investora</t>
  </si>
  <si>
    <t>212288276</t>
  </si>
  <si>
    <t>7</t>
  </si>
  <si>
    <t>632441113</t>
  </si>
  <si>
    <t>Potěr anhydritový samonivelační tl do 40 mm ze suchých směsí pro vyrovnání a opravu podlahy</t>
  </si>
  <si>
    <t>310880696</t>
  </si>
  <si>
    <t>9</t>
  </si>
  <si>
    <t>Ostatní konstrukce a práce, bourání</t>
  </si>
  <si>
    <t>8</t>
  </si>
  <si>
    <t>94542111R</t>
  </si>
  <si>
    <t>Hydraulická zvedací plošina na automobilovém podvozku výška zdvihu do 18 m včetně obsluhy -předpoklad na 1 balkon nebo lodžii</t>
  </si>
  <si>
    <t>kus</t>
  </si>
  <si>
    <t>1793905349</t>
  </si>
  <si>
    <t>952902021</t>
  </si>
  <si>
    <t>Čištění budov zametení hladkých podlah</t>
  </si>
  <si>
    <t>-1211858299</t>
  </si>
  <si>
    <t>10</t>
  </si>
  <si>
    <t>952902031</t>
  </si>
  <si>
    <t>Čištění budov omytí hladkých podlah</t>
  </si>
  <si>
    <t>1069774728</t>
  </si>
  <si>
    <t>11</t>
  </si>
  <si>
    <t>952902121</t>
  </si>
  <si>
    <t>Čištění budov zametení drsných podlah před novou skladbou</t>
  </si>
  <si>
    <t>-1247016902</t>
  </si>
  <si>
    <t>12</t>
  </si>
  <si>
    <t>965045112</t>
  </si>
  <si>
    <t>Bourání potěrů cementových nebo pískocementových tl do 50 mm pl do 4 m2</t>
  </si>
  <si>
    <t>1283241843</t>
  </si>
  <si>
    <t>13</t>
  </si>
  <si>
    <t>965081611</t>
  </si>
  <si>
    <t>Odsekání soklíků rovných</t>
  </si>
  <si>
    <t>m</t>
  </si>
  <si>
    <t>53349198</t>
  </si>
  <si>
    <t>VV</t>
  </si>
  <si>
    <t>4,63+9,16*4+5,6*4+12,33*2+11,4*2</t>
  </si>
  <si>
    <t>14</t>
  </si>
  <si>
    <t>978015391</t>
  </si>
  <si>
    <t>Otlučení (osekání) vnější vápenné nebo vápenocementové omítky stupně členitosti 1 a 2 do 100%</t>
  </si>
  <si>
    <t>-1432470138</t>
  </si>
  <si>
    <t>podhled</t>
  </si>
  <si>
    <t>2,36+0,2*1,51+0,15*2*1,51</t>
  </si>
  <si>
    <t>(9,67+0,2*5,86+0,15*2*5,86)*4</t>
  </si>
  <si>
    <t>(3,68+0,2*2,1+0,15*2*2,1)*4</t>
  </si>
  <si>
    <t>(5,7+0,2*(1,1*2+4,1)+0,15*2*1,51)*2</t>
  </si>
  <si>
    <t>(4,42+0,2*(3,2+1,1*2)+0,15*2*0,9)*2</t>
  </si>
  <si>
    <t>Mezisoučet</t>
  </si>
  <si>
    <t>stěny</t>
  </si>
  <si>
    <t>2,8*(1,51+1,56*2)</t>
  </si>
  <si>
    <t>(2,8*(1,65*2+5,86))*4</t>
  </si>
  <si>
    <t>(2,8*(1,72*2+2,1))*4</t>
  </si>
  <si>
    <t>(2,8*(1,565*2+1,51))*2</t>
  </si>
  <si>
    <t>(0,9*5,9*2)*2+(0,9+1,1*2)*2</t>
  </si>
  <si>
    <t>(2,8*(2*2+0,95))*2</t>
  </si>
  <si>
    <t>(0,9*5*2)*2+(0,9+0,925*2)*2</t>
  </si>
  <si>
    <t>Součet</t>
  </si>
  <si>
    <t>997</t>
  </si>
  <si>
    <t>Přesun sutě</t>
  </si>
  <si>
    <t>997013114</t>
  </si>
  <si>
    <t>Vnitrostaveništní doprava suti a vybouraných hmot pro budovy v do 15 m s použitím mechanizace</t>
  </si>
  <si>
    <t>t</t>
  </si>
  <si>
    <t>-102991524</t>
  </si>
  <si>
    <t>16</t>
  </si>
  <si>
    <t>997013501</t>
  </si>
  <si>
    <t>Odvoz suti a vybouraných hmot na skládku nebo meziskládku do 1 km se složením</t>
  </si>
  <si>
    <t>2018042273</t>
  </si>
  <si>
    <t>17</t>
  </si>
  <si>
    <t>997013509</t>
  </si>
  <si>
    <t>Příplatek k odvozu suti a vybouraných hmot na skládku ZKD 1 km přes 1 km</t>
  </si>
  <si>
    <t>1816307713</t>
  </si>
  <si>
    <t>36,636*14</t>
  </si>
  <si>
    <t>18</t>
  </si>
  <si>
    <t>997013831</t>
  </si>
  <si>
    <t>Poplatek za uložení na skládce (skládkovné) stavebního odpadu směsného kód odpadu 170 904</t>
  </si>
  <si>
    <t>2134682628</t>
  </si>
  <si>
    <t>998</t>
  </si>
  <si>
    <t>Přesun hmot</t>
  </si>
  <si>
    <t>19</t>
  </si>
  <si>
    <t>998011003</t>
  </si>
  <si>
    <t>Přesun hmot pro budovy zděné v do 24 m</t>
  </si>
  <si>
    <t>658449784</t>
  </si>
  <si>
    <t>PSV</t>
  </si>
  <si>
    <t>Práce a dodávky PSV</t>
  </si>
  <si>
    <t>711</t>
  </si>
  <si>
    <t>Izolace proti vodě, vlhkosti a plynům</t>
  </si>
  <si>
    <t>20</t>
  </si>
  <si>
    <t>711791183</t>
  </si>
  <si>
    <t>Izolace proti vodě těsnění vodorovných dilatačních spár impregnovanými provazci</t>
  </si>
  <si>
    <t>1080819286</t>
  </si>
  <si>
    <t>M</t>
  </si>
  <si>
    <t>67573214</t>
  </si>
  <si>
    <t>provaz těsnící  D 30mm</t>
  </si>
  <si>
    <t>kg</t>
  </si>
  <si>
    <t>32</t>
  </si>
  <si>
    <t>-1683999269</t>
  </si>
  <si>
    <t>111,13*0,65 'Přepočtené koeficientem množství</t>
  </si>
  <si>
    <t>22</t>
  </si>
  <si>
    <t>998711203</t>
  </si>
  <si>
    <t>Přesun hmot procentní pro izolace proti vodě, vlhkosti a plynům v objektech v do 60 m</t>
  </si>
  <si>
    <t>%</t>
  </si>
  <si>
    <t>1062769473</t>
  </si>
  <si>
    <t>712</t>
  </si>
  <si>
    <t>Povlakové krytiny</t>
  </si>
  <si>
    <t>23</t>
  </si>
  <si>
    <t>712311101</t>
  </si>
  <si>
    <t>Provedení povlakové krytiny střech do 10° za studena lakem penetračním nebo asfaltovým</t>
  </si>
  <si>
    <t>2075903339</t>
  </si>
  <si>
    <t>1,51*1,56</t>
  </si>
  <si>
    <t>5,86*1,65*4</t>
  </si>
  <si>
    <t>2,1*1,75*4</t>
  </si>
  <si>
    <t>(3,7*0,9+1,565*1,51)*2</t>
  </si>
  <si>
    <t>(2,8*0,9+2*0,95)*2</t>
  </si>
  <si>
    <t>(4,63+9,16*4+5,6*4+12,33*2+11,4*2)*0,2</t>
  </si>
  <si>
    <t>24</t>
  </si>
  <si>
    <t>11163150</t>
  </si>
  <si>
    <t>lak penetrační asfaltový</t>
  </si>
  <si>
    <t>323239406</t>
  </si>
  <si>
    <t>98,184*0,0003 'Přepočtené koeficientem množství</t>
  </si>
  <si>
    <t>25</t>
  </si>
  <si>
    <t>712341559</t>
  </si>
  <si>
    <t>Provedení povlakové krytiny střech do 10° pásy NAIP přitavením v plné ploše</t>
  </si>
  <si>
    <t>1883735229</t>
  </si>
  <si>
    <t>26</t>
  </si>
  <si>
    <t>6283315R</t>
  </si>
  <si>
    <t>pás asfaltový natavitelný  tl 4 mm</t>
  </si>
  <si>
    <t>221388372</t>
  </si>
  <si>
    <t>98,184*1,15 'Přepočtené koeficientem množství</t>
  </si>
  <si>
    <t>27</t>
  </si>
  <si>
    <t>998712203</t>
  </si>
  <si>
    <t>Přesun hmot procentní pro krytiny povlakové v objektech v do 24 m</t>
  </si>
  <si>
    <t>479544343</t>
  </si>
  <si>
    <t>713</t>
  </si>
  <si>
    <t>Izolace tepelné</t>
  </si>
  <si>
    <t>28</t>
  </si>
  <si>
    <t>713141211</t>
  </si>
  <si>
    <t>Montáž izolace tepelné střech plochých volně položené atikový klín - pro spádový klínek</t>
  </si>
  <si>
    <t>1904793525</t>
  </si>
  <si>
    <t>29</t>
  </si>
  <si>
    <t>6315200R</t>
  </si>
  <si>
    <t>klín přechodný minerální plochých střech tl.30 x 30 mm</t>
  </si>
  <si>
    <t>-1326648034</t>
  </si>
  <si>
    <t>111,13*1,1 'Přepočtené koeficientem množství</t>
  </si>
  <si>
    <t>30</t>
  </si>
  <si>
    <t>998713203</t>
  </si>
  <si>
    <t>Přesun hmot procentní pro izolace tepelné v objektech v do 24 m</t>
  </si>
  <si>
    <t>1805609780</t>
  </si>
  <si>
    <t>764</t>
  </si>
  <si>
    <t>Konstrukce klempířské</t>
  </si>
  <si>
    <t>31</t>
  </si>
  <si>
    <t>76421266R.LND</t>
  </si>
  <si>
    <t>Okapnice přechodu u balkonu deska-stěna poplastovaným ocelovým probarveným plechem tl 0,63 mm např LINDAB FOP/PLX - plastizol mechanicky kotvené rš 220 mm - kompl prov dle ozn K/02</t>
  </si>
  <si>
    <t>-947202867</t>
  </si>
  <si>
    <t>764212663.LND</t>
  </si>
  <si>
    <t>Okapnice přechodu u lodžie deska-stěna poplastovaným ocelovým probarveným plechem tl 0,63 mm např LINDAB FOP/PLX - plastizol mechanicky kotvené rš 250 mm - kompl prov dle ozn K/03</t>
  </si>
  <si>
    <t>-1770475</t>
  </si>
  <si>
    <t>33</t>
  </si>
  <si>
    <t>76421460R.LND</t>
  </si>
  <si>
    <t>Oplechování zhlaví zídky balkonu poplastovaným ocelovým probarveným plechem tl 0,63 mm např LINDAB FOP/PLX - plastizol mechanicky kotvené rš 285 mm - kompl prov dle ozn K/01</t>
  </si>
  <si>
    <t>2065684398</t>
  </si>
  <si>
    <t>34</t>
  </si>
  <si>
    <t>998764203</t>
  </si>
  <si>
    <t>Přesun hmot procentní pro konstrukce klempířské v objektech v do 24 m</t>
  </si>
  <si>
    <t>-646751356</t>
  </si>
  <si>
    <t>767</t>
  </si>
  <si>
    <t>Konstrukce zámečnické vč přesunů hmot</t>
  </si>
  <si>
    <t>35</t>
  </si>
  <si>
    <t>7671611R1</t>
  </si>
  <si>
    <t>Oprava zábradlí v 1.NP - demontáž a doplnění,kompletní provedení dle podrobného popisu v tabulce a ozn K/01</t>
  </si>
  <si>
    <t>544366175</t>
  </si>
  <si>
    <t>36</t>
  </si>
  <si>
    <t>7671611R2</t>
  </si>
  <si>
    <t>Nová vzpěra,kompletní provedení vč odstranění stávajících dle podrobného popisu v tabulce a ozn K/02</t>
  </si>
  <si>
    <t>-634025728</t>
  </si>
  <si>
    <t>37</t>
  </si>
  <si>
    <t>7671611R3</t>
  </si>
  <si>
    <t>Demontáž a zpětná montáž pro repasování stávajícího zábradlí vč úpravy zkrácením a nátěrů,kompletní provedení dle popisu v.č. 05</t>
  </si>
  <si>
    <t>1011421950</t>
  </si>
  <si>
    <t>771</t>
  </si>
  <si>
    <t>Podlahy z dlaždic</t>
  </si>
  <si>
    <t>38</t>
  </si>
  <si>
    <t>771121011</t>
  </si>
  <si>
    <t>Nátěr penetrační na podlahu</t>
  </si>
  <si>
    <t>1138909473</t>
  </si>
  <si>
    <t>39</t>
  </si>
  <si>
    <t>77147411R</t>
  </si>
  <si>
    <t>Montáž soklů z dlaždic keramických rovných flexibilní lepidlo v do 200 mm vč případného řezání na danou výšku</t>
  </si>
  <si>
    <t>-1293374980</t>
  </si>
  <si>
    <t>111,13</t>
  </si>
  <si>
    <t>40</t>
  </si>
  <si>
    <t>59761444</t>
  </si>
  <si>
    <t>dlažba keramická slinutá protiskluzná do interiéru i exteriéru pro vysoké mechanické namáhání dle výběru investora</t>
  </si>
  <si>
    <t>-1962616098</t>
  </si>
  <si>
    <t>111,130*0,2</t>
  </si>
  <si>
    <t>41</t>
  </si>
  <si>
    <t>771571810</t>
  </si>
  <si>
    <t>Demontáž podlah z dlaždic keramických kladených do malty</t>
  </si>
  <si>
    <t>1542979913</t>
  </si>
  <si>
    <t>42</t>
  </si>
  <si>
    <t>771574362</t>
  </si>
  <si>
    <t>Montáž podlah keramických pro mechanické zatížení hladkých lepených flexi rychletuhnoucím lepidlem</t>
  </si>
  <si>
    <t>-437984402</t>
  </si>
  <si>
    <t>43</t>
  </si>
  <si>
    <t>-863328546</t>
  </si>
  <si>
    <t>75,958*1,1 'Přepočtené koeficientem množství</t>
  </si>
  <si>
    <t>44</t>
  </si>
  <si>
    <t>771591116</t>
  </si>
  <si>
    <t>Zatmelení soklu ve styku se stěnou a dlažbou elastickým tmelem</t>
  </si>
  <si>
    <t>-786363803</t>
  </si>
  <si>
    <t>111,13*2</t>
  </si>
  <si>
    <t>45</t>
  </si>
  <si>
    <t>77159118M</t>
  </si>
  <si>
    <t>Podlahy pracnější řezání keramických dlaždic rovné - předpoklad</t>
  </si>
  <si>
    <t>-1958235245</t>
  </si>
  <si>
    <t>46</t>
  </si>
  <si>
    <t>77159132R</t>
  </si>
  <si>
    <t>Montáž chrliče pro odvodnění balkonu nebo terasy vč dodávky - nerez trubka,kompl prov vč úpravy a těsnění dle popisu v tabulce - ozn Z/03</t>
  </si>
  <si>
    <t>1144006617</t>
  </si>
  <si>
    <t>47</t>
  </si>
  <si>
    <t>998771203</t>
  </si>
  <si>
    <t>Přesun hmot procentní pro podlahy z dlaždic v objektech v do 24 m</t>
  </si>
  <si>
    <t>1349148878</t>
  </si>
  <si>
    <t>VRN</t>
  </si>
  <si>
    <t>Vedlejší rozpočtové náklady</t>
  </si>
  <si>
    <t>VRN3</t>
  </si>
  <si>
    <t>Zařízení staveniště</t>
  </si>
  <si>
    <t>48</t>
  </si>
  <si>
    <t>030001000</t>
  </si>
  <si>
    <t>1024</t>
  </si>
  <si>
    <t>-735824762</t>
  </si>
  <si>
    <t>VRN4</t>
  </si>
  <si>
    <t>Inženýrská činnost</t>
  </si>
  <si>
    <t>49</t>
  </si>
  <si>
    <t>045002000</t>
  </si>
  <si>
    <t>Kompletační a koordinační činnost</t>
  </si>
  <si>
    <t>-2044914506</t>
  </si>
  <si>
    <t>VRN7</t>
  </si>
  <si>
    <t>Provozní vlivy</t>
  </si>
  <si>
    <t>50</t>
  </si>
  <si>
    <t>070001000</t>
  </si>
  <si>
    <t>537599660</t>
  </si>
  <si>
    <t>VRN9</t>
  </si>
  <si>
    <t>Ostatní náklady</t>
  </si>
  <si>
    <t>51</t>
  </si>
  <si>
    <t>090001000</t>
  </si>
  <si>
    <t>-343941986</t>
  </si>
  <si>
    <t>poznámka</t>
  </si>
  <si>
    <t>Zhotovitel prohlašuje, že podmínky a rozsah poptávky ( výkresové a textové části a soupisu výkonů) podrobně prostudoval, že jsou mu zcela jasné a jednoznačné a tím bere na vědomí, že na veškeré nároky, které vyplynou dodatečně, z důvodu nepochopení či  nenerespektování těchto podmínek, nebude brán zřetel.</t>
  </si>
  <si>
    <t>Zpracovatel nabídky prověřil specifikace a výměry uvedené v soupisu výkonů  s vlastní poptávkou . V případě zjištěných rozdílů na tyto písemně upozornil v nabídce.  Následné změny výměr v průběhu realizace nebudou akceptovány.</t>
  </si>
  <si>
    <t>a) veškeré položky na přípomoce atd... jsou zahrnuty v jednotlivých jednotkových cenách</t>
  </si>
  <si>
    <t>b) součásti prací jsou veškeré zkoušky, potřebná měření, inspekce, uvedení zařízení do provozu, zaškolení obsluhy a revize</t>
  </si>
  <si>
    <t>c) součástí dodávky je zpracování veškeré dílenské dokumentace a projektu skutečného provedení</t>
  </si>
  <si>
    <t>d) v rozsahu prací zhotovitele jsou rovněž jakékoliv prvky, zařízení, práce a pomocné materiály, neuvedené v tomto soupisu výkonů, které jsou ale nezbytně nutné k dodání, instalaci , dokončení a provozování díla v souladu se zákony a předpisy platnými v ČR</t>
  </si>
  <si>
    <t>e) v případě vykonávání zemních prací se dodavatel před zahájením výkopových prací seznámí s geologickými podmínkami</t>
  </si>
  <si>
    <t>f) v rozsahu prací zhotovitele jsou rovněž drobné stavební úpravy na stavebních konstrukcích pro potrubí a strojní zařízení (prostupy, základy, chráničky). Protipožární utěsnění prostupů požárními stěnami. Pomocné zednické práce.</t>
  </si>
  <si>
    <t>g) v případě rozporu mezi výkazem a projektovou dokumentací, platí projektová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</si>
</sst>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name val="ＭＳ Ｐゴシック"/>
      <family val="3"/>
      <charset val="12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26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0" fillId="0" borderId="0" applyNumberFormat="0" applyFill="0" applyBorder="0" applyAlignment="0" applyProtection="0"/>
    <xf numFmtId="0" fontId="33" fillId="0" borderId="0"/>
  </cellStyleXfs>
  <cellXfs count="2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top"/>
    </xf>
    <xf numFmtId="0" fontId="34" fillId="0" borderId="0" xfId="0" applyFont="1" applyAlignment="1" applyProtection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2" fillId="0" borderId="0" xfId="0" applyFont="1" applyAlignment="1" applyProtection="1">
      <alignment horizontal="center" vertical="center" wrapText="1"/>
    </xf>
    <xf numFmtId="4" fontId="34" fillId="5" borderId="0" xfId="2" applyNumberFormat="1" applyFont="1" applyFill="1" applyBorder="1" applyAlignment="1">
      <alignment horizontal="center" vertical="center" wrapText="1"/>
    </xf>
    <xf numFmtId="4" fontId="34" fillId="5" borderId="0" xfId="2" applyNumberFormat="1" applyFont="1" applyFill="1" applyBorder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_BBHT_BoQ_TP4_ELECTRICAL_121011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94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91" t="s">
        <v>13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9"/>
      <c r="BS5" s="16" t="s">
        <v>6</v>
      </c>
    </row>
    <row r="6" spans="1:74" ht="36.950000000000003" customHeight="1">
      <c r="B6" s="19"/>
      <c r="D6" s="23" t="s">
        <v>14</v>
      </c>
      <c r="K6" s="193" t="s">
        <v>15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9"/>
      <c r="BS6" s="16" t="s">
        <v>6</v>
      </c>
    </row>
    <row r="7" spans="1:74" ht="12" customHeight="1">
      <c r="B7" s="19"/>
      <c r="D7" s="24" t="s">
        <v>16</v>
      </c>
      <c r="K7" s="16" t="s">
        <v>1</v>
      </c>
      <c r="AK7" s="24" t="s">
        <v>17</v>
      </c>
      <c r="AN7" s="16" t="s">
        <v>1</v>
      </c>
      <c r="AR7" s="19"/>
      <c r="BS7" s="16" t="s">
        <v>6</v>
      </c>
    </row>
    <row r="8" spans="1:74" ht="12" customHeight="1">
      <c r="B8" s="19"/>
      <c r="D8" s="24" t="s">
        <v>18</v>
      </c>
      <c r="K8" s="16" t="s">
        <v>13</v>
      </c>
      <c r="AK8" s="24" t="s">
        <v>19</v>
      </c>
      <c r="AN8" s="16" t="s">
        <v>20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4" t="s">
        <v>21</v>
      </c>
      <c r="AK10" s="24" t="s">
        <v>22</v>
      </c>
      <c r="AN10" s="16" t="s">
        <v>1</v>
      </c>
      <c r="AR10" s="19"/>
      <c r="BS10" s="16" t="s">
        <v>6</v>
      </c>
    </row>
    <row r="11" spans="1:74" ht="18.399999999999999" customHeight="1">
      <c r="B11" s="19"/>
      <c r="E11" s="16" t="s">
        <v>23</v>
      </c>
      <c r="AK11" s="24" t="s">
        <v>24</v>
      </c>
      <c r="AN11" s="16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4" t="s">
        <v>25</v>
      </c>
      <c r="AK13" s="24" t="s">
        <v>22</v>
      </c>
      <c r="AN13" s="16" t="s">
        <v>1</v>
      </c>
      <c r="AR13" s="19"/>
      <c r="BS13" s="16" t="s">
        <v>6</v>
      </c>
    </row>
    <row r="14" spans="1:74">
      <c r="B14" s="19"/>
      <c r="E14" s="16" t="s">
        <v>23</v>
      </c>
      <c r="AK14" s="24" t="s">
        <v>24</v>
      </c>
      <c r="AN14" s="16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4" t="s">
        <v>26</v>
      </c>
      <c r="AK16" s="24" t="s">
        <v>22</v>
      </c>
      <c r="AN16" s="16" t="s">
        <v>1</v>
      </c>
      <c r="AR16" s="19"/>
      <c r="BS16" s="16" t="s">
        <v>3</v>
      </c>
    </row>
    <row r="17" spans="2:71" ht="18.399999999999999" customHeight="1">
      <c r="B17" s="19"/>
      <c r="E17" s="16" t="s">
        <v>27</v>
      </c>
      <c r="AK17" s="24" t="s">
        <v>24</v>
      </c>
      <c r="AN17" s="16" t="s">
        <v>1</v>
      </c>
      <c r="AR17" s="19"/>
      <c r="BS17" s="16" t="s">
        <v>28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4" t="s">
        <v>29</v>
      </c>
      <c r="AK19" s="24" t="s">
        <v>22</v>
      </c>
      <c r="AN19" s="16" t="s">
        <v>1</v>
      </c>
      <c r="AR19" s="19"/>
      <c r="BS19" s="16" t="s">
        <v>6</v>
      </c>
    </row>
    <row r="20" spans="2:71" ht="18.399999999999999" customHeight="1">
      <c r="B20" s="19"/>
      <c r="E20" s="16" t="s">
        <v>30</v>
      </c>
      <c r="AK20" s="24" t="s">
        <v>24</v>
      </c>
      <c r="AN20" s="16" t="s">
        <v>1</v>
      </c>
      <c r="AR20" s="19"/>
      <c r="BS20" s="16" t="s">
        <v>28</v>
      </c>
    </row>
    <row r="21" spans="2:71" ht="6.95" customHeight="1">
      <c r="B21" s="19"/>
      <c r="AR21" s="19"/>
    </row>
    <row r="22" spans="2:71" ht="12" customHeight="1">
      <c r="B22" s="19"/>
      <c r="D22" s="24" t="s">
        <v>31</v>
      </c>
      <c r="AR22" s="19"/>
    </row>
    <row r="23" spans="2:71" ht="16.5" customHeight="1">
      <c r="B23" s="19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</row>
    <row r="24" spans="2:71" ht="6.95" customHeight="1">
      <c r="B24" s="19"/>
      <c r="AR24" s="19"/>
    </row>
    <row r="25" spans="2:7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1" customFormat="1" ht="25.9" customHeight="1">
      <c r="B26" s="27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6">
        <f>ROUND(AG54,2)</f>
        <v>0</v>
      </c>
      <c r="AL26" s="197"/>
      <c r="AM26" s="197"/>
      <c r="AN26" s="197"/>
      <c r="AO26" s="197"/>
      <c r="AR26" s="27"/>
    </row>
    <row r="27" spans="2:71" s="1" customFormat="1" ht="6.95" customHeight="1">
      <c r="B27" s="27"/>
      <c r="AR27" s="27"/>
    </row>
    <row r="28" spans="2:71" s="1" customFormat="1">
      <c r="B28" s="27"/>
      <c r="L28" s="198" t="s">
        <v>33</v>
      </c>
      <c r="M28" s="198"/>
      <c r="N28" s="198"/>
      <c r="O28" s="198"/>
      <c r="P28" s="198"/>
      <c r="W28" s="198" t="s">
        <v>34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35</v>
      </c>
      <c r="AL28" s="198"/>
      <c r="AM28" s="198"/>
      <c r="AN28" s="198"/>
      <c r="AO28" s="198"/>
      <c r="AR28" s="27"/>
    </row>
    <row r="29" spans="2:71" s="2" customFormat="1" ht="14.45" customHeight="1">
      <c r="B29" s="31"/>
      <c r="D29" s="24" t="s">
        <v>36</v>
      </c>
      <c r="F29" s="24" t="s">
        <v>37</v>
      </c>
      <c r="L29" s="201">
        <v>0.21</v>
      </c>
      <c r="M29" s="200"/>
      <c r="N29" s="200"/>
      <c r="O29" s="200"/>
      <c r="P29" s="200"/>
      <c r="W29" s="199">
        <f>ROUND(AZ54,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ROUND(AV54, 2)</f>
        <v>0</v>
      </c>
      <c r="AL29" s="200"/>
      <c r="AM29" s="200"/>
      <c r="AN29" s="200"/>
      <c r="AO29" s="200"/>
      <c r="AR29" s="31"/>
    </row>
    <row r="30" spans="2:71" s="2" customFormat="1" ht="14.45" customHeight="1">
      <c r="B30" s="31"/>
      <c r="F30" s="24" t="s">
        <v>38</v>
      </c>
      <c r="L30" s="201">
        <v>0.15</v>
      </c>
      <c r="M30" s="200"/>
      <c r="N30" s="200"/>
      <c r="O30" s="200"/>
      <c r="P30" s="200"/>
      <c r="W30" s="199">
        <f>ROUND(BA54,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ROUND(AW54, 2)</f>
        <v>0</v>
      </c>
      <c r="AL30" s="200"/>
      <c r="AM30" s="200"/>
      <c r="AN30" s="200"/>
      <c r="AO30" s="200"/>
      <c r="AR30" s="31"/>
    </row>
    <row r="31" spans="2:71" s="2" customFormat="1" ht="14.45" hidden="1" customHeight="1">
      <c r="B31" s="31"/>
      <c r="F31" s="24" t="s">
        <v>39</v>
      </c>
      <c r="L31" s="201">
        <v>0.21</v>
      </c>
      <c r="M31" s="200"/>
      <c r="N31" s="200"/>
      <c r="O31" s="200"/>
      <c r="P31" s="200"/>
      <c r="W31" s="199">
        <f>ROUND(BB54,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1"/>
    </row>
    <row r="32" spans="2:71" s="2" customFormat="1" ht="14.45" hidden="1" customHeight="1">
      <c r="B32" s="31"/>
      <c r="F32" s="24" t="s">
        <v>40</v>
      </c>
      <c r="L32" s="201">
        <v>0.15</v>
      </c>
      <c r="M32" s="200"/>
      <c r="N32" s="200"/>
      <c r="O32" s="200"/>
      <c r="P32" s="200"/>
      <c r="W32" s="199">
        <f>ROUND(BC54,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1"/>
    </row>
    <row r="33" spans="2:44" s="2" customFormat="1" ht="14.45" hidden="1" customHeight="1">
      <c r="B33" s="31"/>
      <c r="F33" s="24" t="s">
        <v>41</v>
      </c>
      <c r="L33" s="201">
        <v>0</v>
      </c>
      <c r="M33" s="200"/>
      <c r="N33" s="200"/>
      <c r="O33" s="200"/>
      <c r="P33" s="200"/>
      <c r="W33" s="199">
        <f>ROUND(BD54,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202" t="s">
        <v>44</v>
      </c>
      <c r="Y35" s="203"/>
      <c r="Z35" s="203"/>
      <c r="AA35" s="203"/>
      <c r="AB35" s="203"/>
      <c r="AC35" s="35"/>
      <c r="AD35" s="35"/>
      <c r="AE35" s="35"/>
      <c r="AF35" s="35"/>
      <c r="AG35" s="35"/>
      <c r="AH35" s="35"/>
      <c r="AI35" s="35"/>
      <c r="AJ35" s="35"/>
      <c r="AK35" s="204">
        <f>SUM(AK26:AK33)</f>
        <v>0</v>
      </c>
      <c r="AL35" s="203"/>
      <c r="AM35" s="203"/>
      <c r="AN35" s="203"/>
      <c r="AO35" s="205"/>
      <c r="AP35" s="33"/>
      <c r="AQ35" s="33"/>
      <c r="AR35" s="27"/>
    </row>
    <row r="36" spans="2:44" s="1" customFormat="1" ht="6.95" customHeight="1">
      <c r="B36" s="27"/>
      <c r="AR36" s="27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7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7"/>
    </row>
    <row r="42" spans="2:44" s="1" customFormat="1" ht="24.95" customHeight="1">
      <c r="B42" s="27"/>
      <c r="C42" s="20" t="s">
        <v>45</v>
      </c>
      <c r="AR42" s="27"/>
    </row>
    <row r="43" spans="2:44" s="1" customFormat="1" ht="6.95" customHeight="1">
      <c r="B43" s="27"/>
      <c r="AR43" s="27"/>
    </row>
    <row r="44" spans="2:44" s="1" customFormat="1" ht="12" customHeight="1">
      <c r="B44" s="27"/>
      <c r="C44" s="24" t="s">
        <v>12</v>
      </c>
      <c r="L44" s="1" t="str">
        <f>K5</f>
        <v>Nymburk</v>
      </c>
      <c r="AR44" s="27"/>
    </row>
    <row r="45" spans="2:44" s="3" customFormat="1" ht="36.950000000000003" customHeight="1">
      <c r="B45" s="41"/>
      <c r="C45" s="42" t="s">
        <v>14</v>
      </c>
      <c r="L45" s="172" t="str">
        <f>K6</f>
        <v>Oprava balkonů, Eliščina třída čp. 158, Nymburk</v>
      </c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R45" s="41"/>
    </row>
    <row r="46" spans="2:44" s="1" customFormat="1" ht="6.95" customHeight="1">
      <c r="B46" s="27"/>
      <c r="AR46" s="27"/>
    </row>
    <row r="47" spans="2:44" s="1" customFormat="1" ht="12" customHeight="1">
      <c r="B47" s="27"/>
      <c r="C47" s="24" t="s">
        <v>18</v>
      </c>
      <c r="L47" s="43" t="str">
        <f>IF(K8="","",K8)</f>
        <v>Nymburk</v>
      </c>
      <c r="AI47" s="24" t="s">
        <v>19</v>
      </c>
      <c r="AM47" s="174" t="str">
        <f>IF(AN8= "","",AN8)</f>
        <v>31. 5. 2019</v>
      </c>
      <c r="AN47" s="174"/>
      <c r="AR47" s="27"/>
    </row>
    <row r="48" spans="2:44" s="1" customFormat="1" ht="6.95" customHeight="1">
      <c r="B48" s="27"/>
      <c r="AR48" s="27"/>
    </row>
    <row r="49" spans="1:90" s="1" customFormat="1" ht="13.7" customHeight="1">
      <c r="B49" s="27"/>
      <c r="C49" s="24" t="s">
        <v>21</v>
      </c>
      <c r="L49" s="1" t="str">
        <f>IF(E11= "","",E11)</f>
        <v xml:space="preserve"> </v>
      </c>
      <c r="AI49" s="24" t="s">
        <v>26</v>
      </c>
      <c r="AM49" s="175" t="str">
        <f>IF(E17="","",E17)</f>
        <v>Ing. Vladimír Sedlecký</v>
      </c>
      <c r="AN49" s="176"/>
      <c r="AO49" s="176"/>
      <c r="AP49" s="176"/>
      <c r="AR49" s="27"/>
      <c r="AS49" s="177" t="s">
        <v>46</v>
      </c>
      <c r="AT49" s="178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0" s="1" customFormat="1" ht="13.7" customHeight="1">
      <c r="B50" s="27"/>
      <c r="C50" s="24" t="s">
        <v>25</v>
      </c>
      <c r="L50" s="1" t="str">
        <f>IF(E14="","",E14)</f>
        <v xml:space="preserve"> </v>
      </c>
      <c r="AI50" s="24" t="s">
        <v>29</v>
      </c>
      <c r="AM50" s="175" t="str">
        <f>IF(E20="","",E20)</f>
        <v>Hana Pejšová</v>
      </c>
      <c r="AN50" s="176"/>
      <c r="AO50" s="176"/>
      <c r="AP50" s="176"/>
      <c r="AR50" s="27"/>
      <c r="AS50" s="179"/>
      <c r="AT50" s="180"/>
      <c r="AU50" s="48"/>
      <c r="AV50" s="48"/>
      <c r="AW50" s="48"/>
      <c r="AX50" s="48"/>
      <c r="AY50" s="48"/>
      <c r="AZ50" s="48"/>
      <c r="BA50" s="48"/>
      <c r="BB50" s="48"/>
      <c r="BC50" s="48"/>
      <c r="BD50" s="49"/>
    </row>
    <row r="51" spans="1:90" s="1" customFormat="1" ht="10.9" customHeight="1">
      <c r="B51" s="27"/>
      <c r="AR51" s="27"/>
      <c r="AS51" s="179"/>
      <c r="AT51" s="180"/>
      <c r="AU51" s="48"/>
      <c r="AV51" s="48"/>
      <c r="AW51" s="48"/>
      <c r="AX51" s="48"/>
      <c r="AY51" s="48"/>
      <c r="AZ51" s="48"/>
      <c r="BA51" s="48"/>
      <c r="BB51" s="48"/>
      <c r="BC51" s="48"/>
      <c r="BD51" s="49"/>
    </row>
    <row r="52" spans="1:90" s="1" customFormat="1" ht="29.25" customHeight="1">
      <c r="B52" s="27"/>
      <c r="C52" s="181" t="s">
        <v>47</v>
      </c>
      <c r="D52" s="182"/>
      <c r="E52" s="182"/>
      <c r="F52" s="182"/>
      <c r="G52" s="182"/>
      <c r="H52" s="50"/>
      <c r="I52" s="183" t="s">
        <v>48</v>
      </c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4" t="s">
        <v>49</v>
      </c>
      <c r="AH52" s="182"/>
      <c r="AI52" s="182"/>
      <c r="AJ52" s="182"/>
      <c r="AK52" s="182"/>
      <c r="AL52" s="182"/>
      <c r="AM52" s="182"/>
      <c r="AN52" s="183" t="s">
        <v>50</v>
      </c>
      <c r="AO52" s="182"/>
      <c r="AP52" s="185"/>
      <c r="AQ52" s="51" t="s">
        <v>51</v>
      </c>
      <c r="AR52" s="27"/>
      <c r="AS52" s="52" t="s">
        <v>52</v>
      </c>
      <c r="AT52" s="53" t="s">
        <v>53</v>
      </c>
      <c r="AU52" s="53" t="s">
        <v>54</v>
      </c>
      <c r="AV52" s="53" t="s">
        <v>55</v>
      </c>
      <c r="AW52" s="53" t="s">
        <v>56</v>
      </c>
      <c r="AX52" s="53" t="s">
        <v>57</v>
      </c>
      <c r="AY52" s="53" t="s">
        <v>58</v>
      </c>
      <c r="AZ52" s="53" t="s">
        <v>59</v>
      </c>
      <c r="BA52" s="53" t="s">
        <v>60</v>
      </c>
      <c r="BB52" s="53" t="s">
        <v>61</v>
      </c>
      <c r="BC52" s="53" t="s">
        <v>62</v>
      </c>
      <c r="BD52" s="54" t="s">
        <v>63</v>
      </c>
    </row>
    <row r="53" spans="1:90" s="1" customFormat="1" ht="10.9" customHeight="1">
      <c r="B53" s="27"/>
      <c r="AR53" s="27"/>
      <c r="AS53" s="5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0" s="4" customFormat="1" ht="32.450000000000003" customHeight="1">
      <c r="B54" s="56"/>
      <c r="C54" s="57" t="s">
        <v>64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189">
        <f>ROUND(AG55,2)</f>
        <v>0</v>
      </c>
      <c r="AH54" s="189"/>
      <c r="AI54" s="189"/>
      <c r="AJ54" s="189"/>
      <c r="AK54" s="189"/>
      <c r="AL54" s="189"/>
      <c r="AM54" s="189"/>
      <c r="AN54" s="190">
        <f>SUM(AG54,AT54)</f>
        <v>0</v>
      </c>
      <c r="AO54" s="190"/>
      <c r="AP54" s="190"/>
      <c r="AQ54" s="60" t="s">
        <v>1</v>
      </c>
      <c r="AR54" s="56"/>
      <c r="AS54" s="61">
        <f>ROUND(AS55,2)</f>
        <v>0</v>
      </c>
      <c r="AT54" s="62">
        <f>ROUND(SUM(AV54:AW54),2)</f>
        <v>0</v>
      </c>
      <c r="AU54" s="63">
        <f>ROUND(AU55,5)</f>
        <v>1012.1614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ROUND(AZ55,2)</f>
        <v>0</v>
      </c>
      <c r="BA54" s="62">
        <f>ROUND(BA55,2)</f>
        <v>0</v>
      </c>
      <c r="BB54" s="62">
        <f>ROUND(BB55,2)</f>
        <v>0</v>
      </c>
      <c r="BC54" s="62">
        <f>ROUND(BC55,2)</f>
        <v>0</v>
      </c>
      <c r="BD54" s="64">
        <f>ROUND(BD55,2)</f>
        <v>0</v>
      </c>
      <c r="BS54" s="65" t="s">
        <v>65</v>
      </c>
      <c r="BT54" s="65" t="s">
        <v>66</v>
      </c>
      <c r="BV54" s="65" t="s">
        <v>67</v>
      </c>
      <c r="BW54" s="65" t="s">
        <v>4</v>
      </c>
      <c r="BX54" s="65" t="s">
        <v>68</v>
      </c>
      <c r="CL54" s="65" t="s">
        <v>1</v>
      </c>
    </row>
    <row r="55" spans="1:90" s="5" customFormat="1" ht="27" customHeight="1">
      <c r="A55" s="66" t="s">
        <v>69</v>
      </c>
      <c r="B55" s="67"/>
      <c r="C55" s="68"/>
      <c r="D55" s="188" t="s">
        <v>13</v>
      </c>
      <c r="E55" s="188"/>
      <c r="F55" s="188"/>
      <c r="G55" s="188"/>
      <c r="H55" s="188"/>
      <c r="I55" s="69"/>
      <c r="J55" s="188" t="s">
        <v>15</v>
      </c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6">
        <f>'Nymburk - Oprava balkonů'!J28</f>
        <v>0</v>
      </c>
      <c r="AH55" s="187"/>
      <c r="AI55" s="187"/>
      <c r="AJ55" s="187"/>
      <c r="AK55" s="187"/>
      <c r="AL55" s="187"/>
      <c r="AM55" s="187"/>
      <c r="AN55" s="186">
        <f>SUM(AG55,AT55)</f>
        <v>0</v>
      </c>
      <c r="AO55" s="187"/>
      <c r="AP55" s="187"/>
      <c r="AQ55" s="70" t="s">
        <v>70</v>
      </c>
      <c r="AR55" s="67"/>
      <c r="AS55" s="71">
        <v>0</v>
      </c>
      <c r="AT55" s="72">
        <f>ROUND(SUM(AV55:AW55),2)</f>
        <v>0</v>
      </c>
      <c r="AU55" s="73">
        <f>'Nymburk - Oprava balkonů'!P90</f>
        <v>1012.1613979999998</v>
      </c>
      <c r="AV55" s="72">
        <f>'Nymburk - Oprava balkonů'!J31</f>
        <v>0</v>
      </c>
      <c r="AW55" s="72">
        <f>'Nymburk - Oprava balkonů'!J32</f>
        <v>0</v>
      </c>
      <c r="AX55" s="72">
        <f>'Nymburk - Oprava balkonů'!J33</f>
        <v>0</v>
      </c>
      <c r="AY55" s="72">
        <f>'Nymburk - Oprava balkonů'!J34</f>
        <v>0</v>
      </c>
      <c r="AZ55" s="72">
        <f>'Nymburk - Oprava balkonů'!F31</f>
        <v>0</v>
      </c>
      <c r="BA55" s="72">
        <f>'Nymburk - Oprava balkonů'!F32</f>
        <v>0</v>
      </c>
      <c r="BB55" s="72">
        <f>'Nymburk - Oprava balkonů'!F33</f>
        <v>0</v>
      </c>
      <c r="BC55" s="72">
        <f>'Nymburk - Oprava balkonů'!F34</f>
        <v>0</v>
      </c>
      <c r="BD55" s="74">
        <f>'Nymburk - Oprava balkonů'!F35</f>
        <v>0</v>
      </c>
      <c r="BT55" s="75" t="s">
        <v>71</v>
      </c>
      <c r="BU55" s="75" t="s">
        <v>72</v>
      </c>
      <c r="BV55" s="75" t="s">
        <v>67</v>
      </c>
      <c r="BW55" s="75" t="s">
        <v>4</v>
      </c>
      <c r="BX55" s="75" t="s">
        <v>68</v>
      </c>
      <c r="CL55" s="75" t="s">
        <v>1</v>
      </c>
    </row>
    <row r="56" spans="1:90" s="1" customFormat="1" ht="30" customHeight="1">
      <c r="B56" s="27"/>
      <c r="AR56" s="27"/>
    </row>
    <row r="57" spans="1:90" s="1" customFormat="1" ht="6.95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7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Nymburk - Oprava balkonů,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1"/>
  <sheetViews>
    <sheetView showGridLines="0" tabSelected="1" topLeftCell="A14" workbookViewId="0">
      <selection activeCell="J28" sqref="J2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6"/>
    </row>
    <row r="2" spans="1:46" ht="36.950000000000003" customHeight="1">
      <c r="L2" s="194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4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71</v>
      </c>
    </row>
    <row r="4" spans="1:46" ht="24.95" customHeight="1">
      <c r="B4" s="19"/>
      <c r="D4" s="20" t="s">
        <v>73</v>
      </c>
      <c r="L4" s="19"/>
      <c r="M4" s="21" t="s">
        <v>10</v>
      </c>
      <c r="AT4" s="16" t="s">
        <v>3</v>
      </c>
    </row>
    <row r="5" spans="1:46" ht="6.95" customHeight="1">
      <c r="B5" s="19"/>
      <c r="L5" s="19"/>
    </row>
    <row r="6" spans="1:46" s="1" customFormat="1" ht="12" customHeight="1">
      <c r="B6" s="27"/>
      <c r="D6" s="24" t="s">
        <v>14</v>
      </c>
      <c r="L6" s="27"/>
    </row>
    <row r="7" spans="1:46" s="1" customFormat="1" ht="36.950000000000003" customHeight="1">
      <c r="B7" s="27"/>
      <c r="E7" s="172" t="s">
        <v>15</v>
      </c>
      <c r="F7" s="176"/>
      <c r="G7" s="176"/>
      <c r="H7" s="176"/>
      <c r="L7" s="27"/>
    </row>
    <row r="8" spans="1:46" s="1" customFormat="1">
      <c r="B8" s="27"/>
      <c r="L8" s="27"/>
    </row>
    <row r="9" spans="1:46" s="1" customFormat="1" ht="12" customHeight="1">
      <c r="B9" s="27"/>
      <c r="D9" s="24" t="s">
        <v>16</v>
      </c>
      <c r="F9" s="16" t="s">
        <v>1</v>
      </c>
      <c r="I9" s="24" t="s">
        <v>17</v>
      </c>
      <c r="J9" s="16" t="s">
        <v>1</v>
      </c>
      <c r="L9" s="27"/>
    </row>
    <row r="10" spans="1:46" s="1" customFormat="1" ht="12" customHeight="1">
      <c r="B10" s="27"/>
      <c r="D10" s="24" t="s">
        <v>18</v>
      </c>
      <c r="F10" s="16" t="s">
        <v>13</v>
      </c>
      <c r="I10" s="24" t="s">
        <v>19</v>
      </c>
      <c r="J10" s="44" t="str">
        <f>'Rekapitulace stavby'!AN8</f>
        <v>31. 5. 2019</v>
      </c>
      <c r="L10" s="27"/>
    </row>
    <row r="11" spans="1:46" s="1" customFormat="1" ht="10.9" customHeight="1">
      <c r="B11" s="27"/>
      <c r="L11" s="27"/>
    </row>
    <row r="12" spans="1:46" s="1" customFormat="1" ht="12" customHeight="1">
      <c r="B12" s="27"/>
      <c r="D12" s="24" t="s">
        <v>21</v>
      </c>
      <c r="I12" s="24" t="s">
        <v>22</v>
      </c>
      <c r="J12" s="16" t="str">
        <f>IF('Rekapitulace stavby'!AN10="","",'Rekapitulace stavby'!AN10)</f>
        <v/>
      </c>
      <c r="L12" s="27"/>
    </row>
    <row r="13" spans="1:46" s="1" customFormat="1" ht="18" customHeight="1">
      <c r="B13" s="27"/>
      <c r="E13" s="16" t="str">
        <f>IF('Rekapitulace stavby'!E11="","",'Rekapitulace stavby'!E11)</f>
        <v xml:space="preserve"> </v>
      </c>
      <c r="I13" s="24" t="s">
        <v>24</v>
      </c>
      <c r="J13" s="16" t="str">
        <f>IF('Rekapitulace stavby'!AN11="","",'Rekapitulace stavby'!AN11)</f>
        <v/>
      </c>
      <c r="L13" s="27"/>
    </row>
    <row r="14" spans="1:46" s="1" customFormat="1" ht="6.95" customHeight="1">
      <c r="B14" s="27"/>
      <c r="L14" s="27"/>
    </row>
    <row r="15" spans="1:46" s="1" customFormat="1" ht="12" customHeight="1">
      <c r="B15" s="27"/>
      <c r="D15" s="24" t="s">
        <v>25</v>
      </c>
      <c r="I15" s="24" t="s">
        <v>22</v>
      </c>
      <c r="J15" s="16" t="str">
        <f>'Rekapitulace stavby'!AN13</f>
        <v/>
      </c>
      <c r="L15" s="27"/>
    </row>
    <row r="16" spans="1:46" s="1" customFormat="1" ht="18" customHeight="1">
      <c r="B16" s="27"/>
      <c r="E16" s="191" t="str">
        <f>'Rekapitulace stavby'!E14</f>
        <v xml:space="preserve"> </v>
      </c>
      <c r="F16" s="191"/>
      <c r="G16" s="191"/>
      <c r="H16" s="191"/>
      <c r="I16" s="24" t="s">
        <v>24</v>
      </c>
      <c r="J16" s="16" t="str">
        <f>'Rekapitulace stavby'!AN14</f>
        <v/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4" t="s">
        <v>26</v>
      </c>
      <c r="I18" s="24" t="s">
        <v>22</v>
      </c>
      <c r="J18" s="16" t="s">
        <v>1</v>
      </c>
      <c r="L18" s="27"/>
    </row>
    <row r="19" spans="2:12" s="1" customFormat="1" ht="18" customHeight="1">
      <c r="B19" s="27"/>
      <c r="E19" s="16" t="s">
        <v>27</v>
      </c>
      <c r="I19" s="24" t="s">
        <v>24</v>
      </c>
      <c r="J19" s="16" t="s">
        <v>1</v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4" t="s">
        <v>29</v>
      </c>
      <c r="I21" s="24" t="s">
        <v>22</v>
      </c>
      <c r="J21" s="16" t="s">
        <v>1</v>
      </c>
      <c r="L21" s="27"/>
    </row>
    <row r="22" spans="2:12" s="1" customFormat="1" ht="18" customHeight="1">
      <c r="B22" s="27"/>
      <c r="E22" s="16" t="s">
        <v>30</v>
      </c>
      <c r="I22" s="24" t="s">
        <v>24</v>
      </c>
      <c r="J22" s="16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4" t="s">
        <v>31</v>
      </c>
      <c r="L24" s="27"/>
    </row>
    <row r="25" spans="2:12" s="6" customFormat="1" ht="16.5" customHeight="1">
      <c r="B25" s="77"/>
      <c r="E25" s="195" t="s">
        <v>1</v>
      </c>
      <c r="F25" s="195"/>
      <c r="G25" s="195"/>
      <c r="H25" s="195"/>
      <c r="L25" s="77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5"/>
      <c r="E27" s="45"/>
      <c r="F27" s="45"/>
      <c r="G27" s="45"/>
      <c r="H27" s="45"/>
      <c r="I27" s="45"/>
      <c r="J27" s="45"/>
      <c r="K27" s="45"/>
      <c r="L27" s="27"/>
    </row>
    <row r="28" spans="2:12" s="1" customFormat="1" ht="25.35" customHeight="1">
      <c r="B28" s="27"/>
      <c r="D28" s="78" t="s">
        <v>32</v>
      </c>
      <c r="J28" s="59">
        <f>ROUND(J90, 2)</f>
        <v>0</v>
      </c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14.45" customHeight="1">
      <c r="B30" s="27"/>
      <c r="F30" s="30" t="s">
        <v>34</v>
      </c>
      <c r="I30" s="30" t="s">
        <v>33</v>
      </c>
      <c r="J30" s="30" t="s">
        <v>35</v>
      </c>
      <c r="L30" s="27"/>
    </row>
    <row r="31" spans="2:12" s="1" customFormat="1" ht="14.45" customHeight="1">
      <c r="B31" s="27"/>
      <c r="D31" s="24" t="s">
        <v>36</v>
      </c>
      <c r="E31" s="24" t="s">
        <v>37</v>
      </c>
      <c r="F31" s="79">
        <f>ROUND((SUM(BE90:BE198)),  2)</f>
        <v>0</v>
      </c>
      <c r="I31" s="32">
        <v>0.21</v>
      </c>
      <c r="J31" s="79">
        <f>ROUND(((SUM(BE90:BE198))*I31),  2)</f>
        <v>0</v>
      </c>
      <c r="L31" s="27"/>
    </row>
    <row r="32" spans="2:12" s="1" customFormat="1" ht="14.45" customHeight="1">
      <c r="B32" s="27"/>
      <c r="E32" s="24" t="s">
        <v>38</v>
      </c>
      <c r="F32" s="79">
        <f>ROUND((SUM(BF90:BF198)),  2)</f>
        <v>0</v>
      </c>
      <c r="I32" s="32">
        <v>0.15</v>
      </c>
      <c r="J32" s="79">
        <f>ROUND(((SUM(BF90:BF198))*I32),  2)</f>
        <v>0</v>
      </c>
      <c r="L32" s="27"/>
    </row>
    <row r="33" spans="2:12" s="1" customFormat="1" ht="14.45" hidden="1" customHeight="1">
      <c r="B33" s="27"/>
      <c r="E33" s="24" t="s">
        <v>39</v>
      </c>
      <c r="F33" s="79">
        <f>ROUND((SUM(BG90:BG198)),  2)</f>
        <v>0</v>
      </c>
      <c r="I33" s="32">
        <v>0.21</v>
      </c>
      <c r="J33" s="79">
        <f>0</f>
        <v>0</v>
      </c>
      <c r="L33" s="27"/>
    </row>
    <row r="34" spans="2:12" s="1" customFormat="1" ht="14.45" hidden="1" customHeight="1">
      <c r="B34" s="27"/>
      <c r="E34" s="24" t="s">
        <v>40</v>
      </c>
      <c r="F34" s="79">
        <f>ROUND((SUM(BH90:BH198)),  2)</f>
        <v>0</v>
      </c>
      <c r="I34" s="32">
        <v>0.15</v>
      </c>
      <c r="J34" s="79">
        <f>0</f>
        <v>0</v>
      </c>
      <c r="L34" s="27"/>
    </row>
    <row r="35" spans="2:12" s="1" customFormat="1" ht="14.45" hidden="1" customHeight="1">
      <c r="B35" s="27"/>
      <c r="E35" s="24" t="s">
        <v>41</v>
      </c>
      <c r="F35" s="79">
        <f>ROUND((SUM(BI90:BI198)),  2)</f>
        <v>0</v>
      </c>
      <c r="I35" s="32">
        <v>0</v>
      </c>
      <c r="J35" s="79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0"/>
      <c r="D37" s="81" t="s">
        <v>42</v>
      </c>
      <c r="E37" s="50"/>
      <c r="F37" s="50"/>
      <c r="G37" s="82" t="s">
        <v>43</v>
      </c>
      <c r="H37" s="83" t="s">
        <v>44</v>
      </c>
      <c r="I37" s="50"/>
      <c r="J37" s="84">
        <f>SUM(J28:J35)</f>
        <v>0</v>
      </c>
      <c r="K37" s="85"/>
      <c r="L37" s="27"/>
    </row>
    <row r="38" spans="2:12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27"/>
    </row>
    <row r="42" spans="2:12" s="1" customFormat="1" ht="6.9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27"/>
    </row>
    <row r="43" spans="2:12" s="1" customFormat="1" ht="24.95" customHeight="1">
      <c r="B43" s="27"/>
      <c r="C43" s="20" t="s">
        <v>74</v>
      </c>
      <c r="L43" s="27"/>
    </row>
    <row r="44" spans="2:12" s="1" customFormat="1" ht="6.95" customHeight="1">
      <c r="B44" s="27"/>
      <c r="L44" s="27"/>
    </row>
    <row r="45" spans="2:12" s="1" customFormat="1" ht="12" customHeight="1">
      <c r="B45" s="27"/>
      <c r="C45" s="24" t="s">
        <v>14</v>
      </c>
      <c r="L45" s="27"/>
    </row>
    <row r="46" spans="2:12" s="1" customFormat="1" ht="16.5" customHeight="1">
      <c r="B46" s="27"/>
      <c r="E46" s="172" t="str">
        <f>E7</f>
        <v>Oprava balkonů, Eliščina třída čp. 158, Nymburk</v>
      </c>
      <c r="F46" s="176"/>
      <c r="G46" s="176"/>
      <c r="H46" s="176"/>
      <c r="L46" s="27"/>
    </row>
    <row r="47" spans="2:12" s="1" customFormat="1" ht="6.95" customHeight="1">
      <c r="B47" s="27"/>
      <c r="L47" s="27"/>
    </row>
    <row r="48" spans="2:12" s="1" customFormat="1" ht="12" customHeight="1">
      <c r="B48" s="27"/>
      <c r="C48" s="24" t="s">
        <v>18</v>
      </c>
      <c r="F48" s="16" t="str">
        <f>F10</f>
        <v>Nymburk</v>
      </c>
      <c r="I48" s="24" t="s">
        <v>19</v>
      </c>
      <c r="J48" s="44" t="str">
        <f>IF(J10="","",J10)</f>
        <v>31. 5. 2019</v>
      </c>
      <c r="L48" s="27"/>
    </row>
    <row r="49" spans="2:47" s="1" customFormat="1" ht="6.95" customHeight="1">
      <c r="B49" s="27"/>
      <c r="L49" s="27"/>
    </row>
    <row r="50" spans="2:47" s="1" customFormat="1" ht="13.7" customHeight="1">
      <c r="B50" s="27"/>
      <c r="C50" s="24" t="s">
        <v>21</v>
      </c>
      <c r="F50" s="16" t="str">
        <f>E13</f>
        <v xml:space="preserve"> </v>
      </c>
      <c r="I50" s="24" t="s">
        <v>26</v>
      </c>
      <c r="J50" s="25" t="str">
        <f>E19</f>
        <v>Ing. Vladimír Sedlecký</v>
      </c>
      <c r="L50" s="27"/>
    </row>
    <row r="51" spans="2:47" s="1" customFormat="1" ht="13.7" customHeight="1">
      <c r="B51" s="27"/>
      <c r="C51" s="24" t="s">
        <v>25</v>
      </c>
      <c r="F51" s="16" t="str">
        <f>IF(E16="","",E16)</f>
        <v xml:space="preserve"> </v>
      </c>
      <c r="I51" s="24" t="s">
        <v>29</v>
      </c>
      <c r="J51" s="25" t="str">
        <f>E22</f>
        <v>Hana Pejšová</v>
      </c>
      <c r="L51" s="27"/>
    </row>
    <row r="52" spans="2:47" s="1" customFormat="1" ht="10.35" customHeight="1">
      <c r="B52" s="27"/>
      <c r="L52" s="27"/>
    </row>
    <row r="53" spans="2:47" s="1" customFormat="1" ht="29.25" customHeight="1">
      <c r="B53" s="27"/>
      <c r="C53" s="86" t="s">
        <v>75</v>
      </c>
      <c r="D53" s="80"/>
      <c r="E53" s="80"/>
      <c r="F53" s="80"/>
      <c r="G53" s="80"/>
      <c r="H53" s="80"/>
      <c r="I53" s="80"/>
      <c r="J53" s="87" t="s">
        <v>76</v>
      </c>
      <c r="K53" s="80"/>
      <c r="L53" s="27"/>
    </row>
    <row r="54" spans="2:47" s="1" customFormat="1" ht="10.35" customHeight="1">
      <c r="B54" s="27"/>
      <c r="L54" s="27"/>
    </row>
    <row r="55" spans="2:47" s="1" customFormat="1" ht="22.9" customHeight="1">
      <c r="B55" s="27"/>
      <c r="C55" s="88" t="s">
        <v>77</v>
      </c>
      <c r="J55" s="59">
        <f>J90</f>
        <v>0</v>
      </c>
      <c r="L55" s="27"/>
      <c r="AU55" s="16" t="s">
        <v>78</v>
      </c>
    </row>
    <row r="56" spans="2:47" s="7" customFormat="1" ht="24.95" customHeight="1">
      <c r="B56" s="89"/>
      <c r="D56" s="90" t="s">
        <v>79</v>
      </c>
      <c r="E56" s="91"/>
      <c r="F56" s="91"/>
      <c r="G56" s="91"/>
      <c r="H56" s="91"/>
      <c r="I56" s="91"/>
      <c r="J56" s="92">
        <f>J91</f>
        <v>0</v>
      </c>
      <c r="L56" s="89"/>
    </row>
    <row r="57" spans="2:47" s="8" customFormat="1" ht="19.899999999999999" customHeight="1">
      <c r="B57" s="93"/>
      <c r="D57" s="94" t="s">
        <v>80</v>
      </c>
      <c r="E57" s="95"/>
      <c r="F57" s="95"/>
      <c r="G57" s="95"/>
      <c r="H57" s="95"/>
      <c r="I57" s="95"/>
      <c r="J57" s="96">
        <f>J92</f>
        <v>0</v>
      </c>
      <c r="L57" s="93"/>
    </row>
    <row r="58" spans="2:47" s="8" customFormat="1" ht="19.899999999999999" customHeight="1">
      <c r="B58" s="93"/>
      <c r="D58" s="94" t="s">
        <v>81</v>
      </c>
      <c r="E58" s="95"/>
      <c r="F58" s="95"/>
      <c r="G58" s="95"/>
      <c r="H58" s="95"/>
      <c r="I58" s="95"/>
      <c r="J58" s="96">
        <f>J100</f>
        <v>0</v>
      </c>
      <c r="L58" s="93"/>
    </row>
    <row r="59" spans="2:47" s="8" customFormat="1" ht="19.899999999999999" customHeight="1">
      <c r="B59" s="93"/>
      <c r="D59" s="94" t="s">
        <v>82</v>
      </c>
      <c r="E59" s="95"/>
      <c r="F59" s="95"/>
      <c r="G59" s="95"/>
      <c r="H59" s="95"/>
      <c r="I59" s="95"/>
      <c r="J59" s="96">
        <f>J126</f>
        <v>0</v>
      </c>
      <c r="L59" s="93"/>
    </row>
    <row r="60" spans="2:47" s="8" customFormat="1" ht="19.899999999999999" customHeight="1">
      <c r="B60" s="93"/>
      <c r="D60" s="94" t="s">
        <v>83</v>
      </c>
      <c r="E60" s="95"/>
      <c r="F60" s="95"/>
      <c r="G60" s="95"/>
      <c r="H60" s="95"/>
      <c r="I60" s="95"/>
      <c r="J60" s="96">
        <f>J132</f>
        <v>0</v>
      </c>
      <c r="L60" s="93"/>
    </row>
    <row r="61" spans="2:47" s="7" customFormat="1" ht="24.95" customHeight="1">
      <c r="B61" s="89"/>
      <c r="D61" s="90" t="s">
        <v>84</v>
      </c>
      <c r="E61" s="91"/>
      <c r="F61" s="91"/>
      <c r="G61" s="91"/>
      <c r="H61" s="91"/>
      <c r="I61" s="91"/>
      <c r="J61" s="92">
        <f>J134</f>
        <v>0</v>
      </c>
      <c r="L61" s="89"/>
    </row>
    <row r="62" spans="2:47" s="8" customFormat="1" ht="19.899999999999999" customHeight="1">
      <c r="B62" s="93"/>
      <c r="D62" s="94" t="s">
        <v>85</v>
      </c>
      <c r="E62" s="95"/>
      <c r="F62" s="95"/>
      <c r="G62" s="95"/>
      <c r="H62" s="95"/>
      <c r="I62" s="95"/>
      <c r="J62" s="96">
        <f>J135</f>
        <v>0</v>
      </c>
      <c r="L62" s="93"/>
    </row>
    <row r="63" spans="2:47" s="8" customFormat="1" ht="19.899999999999999" customHeight="1">
      <c r="B63" s="93"/>
      <c r="D63" s="94" t="s">
        <v>86</v>
      </c>
      <c r="E63" s="95"/>
      <c r="F63" s="95"/>
      <c r="G63" s="95"/>
      <c r="H63" s="95"/>
      <c r="I63" s="95"/>
      <c r="J63" s="96">
        <f>J140</f>
        <v>0</v>
      </c>
      <c r="L63" s="93"/>
    </row>
    <row r="64" spans="2:47" s="8" customFormat="1" ht="19.899999999999999" customHeight="1">
      <c r="B64" s="93"/>
      <c r="D64" s="94" t="s">
        <v>87</v>
      </c>
      <c r="E64" s="95"/>
      <c r="F64" s="95"/>
      <c r="G64" s="95"/>
      <c r="H64" s="95"/>
      <c r="I64" s="95"/>
      <c r="J64" s="96">
        <f>J155</f>
        <v>0</v>
      </c>
      <c r="L64" s="93"/>
    </row>
    <row r="65" spans="2:12" s="8" customFormat="1" ht="19.899999999999999" customHeight="1">
      <c r="B65" s="93"/>
      <c r="D65" s="94" t="s">
        <v>88</v>
      </c>
      <c r="E65" s="95"/>
      <c r="F65" s="95"/>
      <c r="G65" s="95"/>
      <c r="H65" s="95"/>
      <c r="I65" s="95"/>
      <c r="J65" s="96">
        <f>J160</f>
        <v>0</v>
      </c>
      <c r="L65" s="93"/>
    </row>
    <row r="66" spans="2:12" s="8" customFormat="1" ht="19.899999999999999" customHeight="1">
      <c r="B66" s="93"/>
      <c r="D66" s="94" t="s">
        <v>89</v>
      </c>
      <c r="E66" s="95"/>
      <c r="F66" s="95"/>
      <c r="G66" s="95"/>
      <c r="H66" s="95"/>
      <c r="I66" s="95"/>
      <c r="J66" s="96">
        <f>J165</f>
        <v>0</v>
      </c>
      <c r="L66" s="93"/>
    </row>
    <row r="67" spans="2:12" s="8" customFormat="1" ht="19.899999999999999" customHeight="1">
      <c r="B67" s="93"/>
      <c r="D67" s="94" t="s">
        <v>90</v>
      </c>
      <c r="E67" s="95"/>
      <c r="F67" s="95"/>
      <c r="G67" s="95"/>
      <c r="H67" s="95"/>
      <c r="I67" s="95"/>
      <c r="J67" s="96">
        <f>J169</f>
        <v>0</v>
      </c>
      <c r="L67" s="93"/>
    </row>
    <row r="68" spans="2:12" s="7" customFormat="1" ht="24.95" customHeight="1">
      <c r="B68" s="89"/>
      <c r="D68" s="90" t="s">
        <v>91</v>
      </c>
      <c r="E68" s="91"/>
      <c r="F68" s="91"/>
      <c r="G68" s="91"/>
      <c r="H68" s="91"/>
      <c r="I68" s="91"/>
      <c r="J68" s="92">
        <f>J190</f>
        <v>0</v>
      </c>
      <c r="L68" s="89"/>
    </row>
    <row r="69" spans="2:12" s="8" customFormat="1" ht="19.899999999999999" customHeight="1">
      <c r="B69" s="93"/>
      <c r="D69" s="94" t="s">
        <v>92</v>
      </c>
      <c r="E69" s="95"/>
      <c r="F69" s="95"/>
      <c r="G69" s="95"/>
      <c r="H69" s="95"/>
      <c r="I69" s="95"/>
      <c r="J69" s="96">
        <f>J191</f>
        <v>0</v>
      </c>
      <c r="L69" s="93"/>
    </row>
    <row r="70" spans="2:12" s="8" customFormat="1" ht="19.899999999999999" customHeight="1">
      <c r="B70" s="93"/>
      <c r="D70" s="94" t="s">
        <v>93</v>
      </c>
      <c r="E70" s="95"/>
      <c r="F70" s="95"/>
      <c r="G70" s="95"/>
      <c r="H70" s="95"/>
      <c r="I70" s="95"/>
      <c r="J70" s="96">
        <f>J193</f>
        <v>0</v>
      </c>
      <c r="L70" s="93"/>
    </row>
    <row r="71" spans="2:12" s="8" customFormat="1" ht="19.899999999999999" customHeight="1">
      <c r="B71" s="93"/>
      <c r="D71" s="94" t="s">
        <v>94</v>
      </c>
      <c r="E71" s="95"/>
      <c r="F71" s="95"/>
      <c r="G71" s="95"/>
      <c r="H71" s="95"/>
      <c r="I71" s="95"/>
      <c r="J71" s="96">
        <f>J195</f>
        <v>0</v>
      </c>
      <c r="L71" s="93"/>
    </row>
    <row r="72" spans="2:12" s="8" customFormat="1" ht="19.899999999999999" customHeight="1">
      <c r="B72" s="93"/>
      <c r="D72" s="94" t="s">
        <v>95</v>
      </c>
      <c r="E72" s="95"/>
      <c r="F72" s="95"/>
      <c r="G72" s="95"/>
      <c r="H72" s="95"/>
      <c r="I72" s="95"/>
      <c r="J72" s="96">
        <f>J197</f>
        <v>0</v>
      </c>
      <c r="L72" s="93"/>
    </row>
    <row r="73" spans="2:12" s="1" customFormat="1" ht="21.75" customHeight="1">
      <c r="B73" s="27"/>
      <c r="L73" s="27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27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27"/>
    </row>
    <row r="79" spans="2:12" s="1" customFormat="1" ht="24.95" customHeight="1">
      <c r="B79" s="27"/>
      <c r="C79" s="20" t="s">
        <v>96</v>
      </c>
      <c r="L79" s="27"/>
    </row>
    <row r="80" spans="2:12" s="1" customFormat="1" ht="6.95" customHeight="1">
      <c r="B80" s="27"/>
      <c r="L80" s="27"/>
    </row>
    <row r="81" spans="2:65" s="1" customFormat="1" ht="12" customHeight="1">
      <c r="B81" s="27"/>
      <c r="C81" s="24" t="s">
        <v>14</v>
      </c>
      <c r="L81" s="27"/>
    </row>
    <row r="82" spans="2:65" s="1" customFormat="1" ht="16.5" customHeight="1">
      <c r="B82" s="27"/>
      <c r="E82" s="172" t="str">
        <f>E7</f>
        <v>Oprava balkonů, Eliščina třída čp. 158, Nymburk</v>
      </c>
      <c r="F82" s="176"/>
      <c r="G82" s="176"/>
      <c r="H82" s="176"/>
      <c r="L82" s="27"/>
    </row>
    <row r="83" spans="2:65" s="1" customFormat="1" ht="6.95" customHeight="1">
      <c r="B83" s="27"/>
      <c r="L83" s="27"/>
    </row>
    <row r="84" spans="2:65" s="1" customFormat="1" ht="12" customHeight="1">
      <c r="B84" s="27"/>
      <c r="C84" s="24" t="s">
        <v>18</v>
      </c>
      <c r="F84" s="16" t="str">
        <f>F10</f>
        <v>Nymburk</v>
      </c>
      <c r="I84" s="24" t="s">
        <v>19</v>
      </c>
      <c r="J84" s="44" t="str">
        <f>IF(J10="","",J10)</f>
        <v>31. 5. 2019</v>
      </c>
      <c r="L84" s="27"/>
    </row>
    <row r="85" spans="2:65" s="1" customFormat="1" ht="6.95" customHeight="1">
      <c r="B85" s="27"/>
      <c r="L85" s="27"/>
    </row>
    <row r="86" spans="2:65" s="1" customFormat="1" ht="13.7" customHeight="1">
      <c r="B86" s="27"/>
      <c r="C86" s="24" t="s">
        <v>21</v>
      </c>
      <c r="F86" s="16" t="str">
        <f>E13</f>
        <v xml:space="preserve"> </v>
      </c>
      <c r="I86" s="24" t="s">
        <v>26</v>
      </c>
      <c r="J86" s="25" t="str">
        <f>E19</f>
        <v>Ing. Vladimír Sedlecký</v>
      </c>
      <c r="L86" s="27"/>
    </row>
    <row r="87" spans="2:65" s="1" customFormat="1" ht="13.7" customHeight="1">
      <c r="B87" s="27"/>
      <c r="C87" s="24" t="s">
        <v>25</v>
      </c>
      <c r="F87" s="16" t="str">
        <f>IF(E16="","",E16)</f>
        <v xml:space="preserve"> </v>
      </c>
      <c r="I87" s="24" t="s">
        <v>29</v>
      </c>
      <c r="J87" s="25" t="str">
        <f>E22</f>
        <v>Hana Pejšová</v>
      </c>
      <c r="L87" s="27"/>
    </row>
    <row r="88" spans="2:65" s="1" customFormat="1" ht="10.35" customHeight="1">
      <c r="B88" s="27"/>
      <c r="L88" s="27"/>
    </row>
    <row r="89" spans="2:65" s="9" customFormat="1" ht="29.25" customHeight="1">
      <c r="B89" s="97"/>
      <c r="C89" s="98" t="s">
        <v>97</v>
      </c>
      <c r="D89" s="99" t="s">
        <v>51</v>
      </c>
      <c r="E89" s="99" t="s">
        <v>47</v>
      </c>
      <c r="F89" s="99" t="s">
        <v>48</v>
      </c>
      <c r="G89" s="99" t="s">
        <v>98</v>
      </c>
      <c r="H89" s="99" t="s">
        <v>99</v>
      </c>
      <c r="I89" s="99" t="s">
        <v>100</v>
      </c>
      <c r="J89" s="99" t="s">
        <v>76</v>
      </c>
      <c r="K89" s="100" t="s">
        <v>101</v>
      </c>
      <c r="L89" s="97"/>
      <c r="M89" s="52" t="s">
        <v>1</v>
      </c>
      <c r="N89" s="53" t="s">
        <v>36</v>
      </c>
      <c r="O89" s="53" t="s">
        <v>102</v>
      </c>
      <c r="P89" s="53" t="s">
        <v>103</v>
      </c>
      <c r="Q89" s="53" t="s">
        <v>104</v>
      </c>
      <c r="R89" s="53" t="s">
        <v>105</v>
      </c>
      <c r="S89" s="53" t="s">
        <v>106</v>
      </c>
      <c r="T89" s="54" t="s">
        <v>107</v>
      </c>
    </row>
    <row r="90" spans="2:65" s="1" customFormat="1" ht="22.9" customHeight="1">
      <c r="B90" s="27"/>
      <c r="C90" s="57" t="s">
        <v>108</v>
      </c>
      <c r="J90" s="101">
        <f>BK90</f>
        <v>0</v>
      </c>
      <c r="L90" s="27"/>
      <c r="M90" s="55"/>
      <c r="N90" s="45"/>
      <c r="O90" s="45"/>
      <c r="P90" s="102">
        <f>P91+P134+P190</f>
        <v>1012.1613979999998</v>
      </c>
      <c r="Q90" s="45"/>
      <c r="R90" s="102">
        <f>R91+R134+R190</f>
        <v>26.641008919999997</v>
      </c>
      <c r="S90" s="45"/>
      <c r="T90" s="103">
        <f>T91+T134+T190</f>
        <v>36.635707859999997</v>
      </c>
      <c r="AT90" s="16" t="s">
        <v>65</v>
      </c>
      <c r="AU90" s="16" t="s">
        <v>78</v>
      </c>
      <c r="BK90" s="104">
        <f>BK91+BK134+BK190</f>
        <v>0</v>
      </c>
    </row>
    <row r="91" spans="2:65" s="10" customFormat="1" ht="25.9" customHeight="1">
      <c r="B91" s="105"/>
      <c r="D91" s="106" t="s">
        <v>65</v>
      </c>
      <c r="E91" s="107" t="s">
        <v>109</v>
      </c>
      <c r="F91" s="107" t="s">
        <v>110</v>
      </c>
      <c r="J91" s="108">
        <f>BK91</f>
        <v>0</v>
      </c>
      <c r="L91" s="105"/>
      <c r="M91" s="109"/>
      <c r="N91" s="110"/>
      <c r="O91" s="110"/>
      <c r="P91" s="111">
        <f>P92+P100+P126+P132</f>
        <v>726.61858999999993</v>
      </c>
      <c r="Q91" s="110"/>
      <c r="R91" s="111">
        <f>R92+R100+R126+R132</f>
        <v>23.210467059999999</v>
      </c>
      <c r="S91" s="110"/>
      <c r="T91" s="112">
        <f>T92+T100+T126+T132</f>
        <v>30.318280999999999</v>
      </c>
      <c r="AR91" s="106" t="s">
        <v>71</v>
      </c>
      <c r="AT91" s="113" t="s">
        <v>65</v>
      </c>
      <c r="AU91" s="113" t="s">
        <v>66</v>
      </c>
      <c r="AY91" s="106" t="s">
        <v>111</v>
      </c>
      <c r="BK91" s="114">
        <f>BK92+BK100+BK126+BK132</f>
        <v>0</v>
      </c>
    </row>
    <row r="92" spans="2:65" s="10" customFormat="1" ht="22.9" customHeight="1">
      <c r="B92" s="105"/>
      <c r="D92" s="106" t="s">
        <v>65</v>
      </c>
      <c r="E92" s="115" t="s">
        <v>112</v>
      </c>
      <c r="F92" s="115" t="s">
        <v>113</v>
      </c>
      <c r="J92" s="116">
        <f>BK92</f>
        <v>0</v>
      </c>
      <c r="L92" s="105"/>
      <c r="M92" s="109"/>
      <c r="N92" s="110"/>
      <c r="O92" s="110"/>
      <c r="P92" s="111">
        <f>SUM(P93:P99)</f>
        <v>497.42191600000001</v>
      </c>
      <c r="Q92" s="110"/>
      <c r="R92" s="111">
        <f>SUM(R93:R99)</f>
        <v>23.209707479999999</v>
      </c>
      <c r="S92" s="110"/>
      <c r="T92" s="112">
        <f>SUM(T93:T99)</f>
        <v>0</v>
      </c>
      <c r="AR92" s="106" t="s">
        <v>71</v>
      </c>
      <c r="AT92" s="113" t="s">
        <v>65</v>
      </c>
      <c r="AU92" s="113" t="s">
        <v>71</v>
      </c>
      <c r="AY92" s="106" t="s">
        <v>111</v>
      </c>
      <c r="BK92" s="114">
        <f>SUM(BK93:BK99)</f>
        <v>0</v>
      </c>
    </row>
    <row r="93" spans="2:65" s="1" customFormat="1" ht="16.5" customHeight="1">
      <c r="B93" s="117"/>
      <c r="C93" s="118" t="s">
        <v>71</v>
      </c>
      <c r="D93" s="118" t="s">
        <v>114</v>
      </c>
      <c r="E93" s="119" t="s">
        <v>115</v>
      </c>
      <c r="F93" s="120" t="s">
        <v>116</v>
      </c>
      <c r="G93" s="121" t="s">
        <v>117</v>
      </c>
      <c r="H93" s="122">
        <v>98.801000000000002</v>
      </c>
      <c r="I93" s="123"/>
      <c r="J93" s="123">
        <f t="shared" ref="J93:J99" si="0">ROUND(I93*H93,2)</f>
        <v>0</v>
      </c>
      <c r="K93" s="120" t="s">
        <v>118</v>
      </c>
      <c r="L93" s="27"/>
      <c r="M93" s="47" t="s">
        <v>1</v>
      </c>
      <c r="N93" s="124" t="s">
        <v>38</v>
      </c>
      <c r="O93" s="125">
        <v>0.41</v>
      </c>
      <c r="P93" s="125">
        <f t="shared" ref="P93:P99" si="1">O93*H93</f>
        <v>40.508409999999998</v>
      </c>
      <c r="Q93" s="125">
        <v>4.3800000000000002E-3</v>
      </c>
      <c r="R93" s="125">
        <f t="shared" ref="R93:R99" si="2">Q93*H93</f>
        <v>0.43274838000000004</v>
      </c>
      <c r="S93" s="125">
        <v>0</v>
      </c>
      <c r="T93" s="126">
        <f t="shared" ref="T93:T99" si="3">S93*H93</f>
        <v>0</v>
      </c>
      <c r="AR93" s="16" t="s">
        <v>119</v>
      </c>
      <c r="AT93" s="16" t="s">
        <v>114</v>
      </c>
      <c r="AU93" s="16" t="s">
        <v>120</v>
      </c>
      <c r="AY93" s="16" t="s">
        <v>111</v>
      </c>
      <c r="BE93" s="127">
        <f t="shared" ref="BE93:BE99" si="4">IF(N93="základní",J93,0)</f>
        <v>0</v>
      </c>
      <c r="BF93" s="127">
        <f t="shared" ref="BF93:BF99" si="5">IF(N93="snížená",J93,0)</f>
        <v>0</v>
      </c>
      <c r="BG93" s="127">
        <f t="shared" ref="BG93:BG99" si="6">IF(N93="zákl. přenesená",J93,0)</f>
        <v>0</v>
      </c>
      <c r="BH93" s="127">
        <f t="shared" ref="BH93:BH99" si="7">IF(N93="sníž. přenesená",J93,0)</f>
        <v>0</v>
      </c>
      <c r="BI93" s="127">
        <f t="shared" ref="BI93:BI99" si="8">IF(N93="nulová",J93,0)</f>
        <v>0</v>
      </c>
      <c r="BJ93" s="16" t="s">
        <v>120</v>
      </c>
      <c r="BK93" s="127">
        <f t="shared" ref="BK93:BK99" si="9">ROUND(I93*H93,2)</f>
        <v>0</v>
      </c>
      <c r="BL93" s="16" t="s">
        <v>119</v>
      </c>
      <c r="BM93" s="16" t="s">
        <v>121</v>
      </c>
    </row>
    <row r="94" spans="2:65" s="1" customFormat="1" ht="16.5" customHeight="1">
      <c r="B94" s="117"/>
      <c r="C94" s="118" t="s">
        <v>120</v>
      </c>
      <c r="D94" s="118" t="s">
        <v>114</v>
      </c>
      <c r="E94" s="119" t="s">
        <v>122</v>
      </c>
      <c r="F94" s="120" t="s">
        <v>123</v>
      </c>
      <c r="G94" s="121" t="s">
        <v>117</v>
      </c>
      <c r="H94" s="122">
        <v>98.801000000000002</v>
      </c>
      <c r="I94" s="123"/>
      <c r="J94" s="123">
        <f t="shared" si="0"/>
        <v>0</v>
      </c>
      <c r="K94" s="120" t="s">
        <v>118</v>
      </c>
      <c r="L94" s="27"/>
      <c r="M94" s="47" t="s">
        <v>1</v>
      </c>
      <c r="N94" s="124" t="s">
        <v>38</v>
      </c>
      <c r="O94" s="125">
        <v>0.70199999999999996</v>
      </c>
      <c r="P94" s="125">
        <f t="shared" si="1"/>
        <v>69.358301999999995</v>
      </c>
      <c r="Q94" s="125">
        <v>3.798E-2</v>
      </c>
      <c r="R94" s="125">
        <f t="shared" si="2"/>
        <v>3.7524619800000001</v>
      </c>
      <c r="S94" s="125">
        <v>0</v>
      </c>
      <c r="T94" s="126">
        <f t="shared" si="3"/>
        <v>0</v>
      </c>
      <c r="AR94" s="16" t="s">
        <v>119</v>
      </c>
      <c r="AT94" s="16" t="s">
        <v>114</v>
      </c>
      <c r="AU94" s="16" t="s">
        <v>120</v>
      </c>
      <c r="AY94" s="16" t="s">
        <v>111</v>
      </c>
      <c r="BE94" s="127">
        <f t="shared" si="4"/>
        <v>0</v>
      </c>
      <c r="BF94" s="127">
        <f t="shared" si="5"/>
        <v>0</v>
      </c>
      <c r="BG94" s="127">
        <f t="shared" si="6"/>
        <v>0</v>
      </c>
      <c r="BH94" s="127">
        <f t="shared" si="7"/>
        <v>0</v>
      </c>
      <c r="BI94" s="127">
        <f t="shared" si="8"/>
        <v>0</v>
      </c>
      <c r="BJ94" s="16" t="s">
        <v>120</v>
      </c>
      <c r="BK94" s="127">
        <f t="shared" si="9"/>
        <v>0</v>
      </c>
      <c r="BL94" s="16" t="s">
        <v>119</v>
      </c>
      <c r="BM94" s="16" t="s">
        <v>124</v>
      </c>
    </row>
    <row r="95" spans="2:65" s="1" customFormat="1" ht="16.5" customHeight="1">
      <c r="B95" s="117"/>
      <c r="C95" s="118" t="s">
        <v>125</v>
      </c>
      <c r="D95" s="118" t="s">
        <v>114</v>
      </c>
      <c r="E95" s="119" t="s">
        <v>126</v>
      </c>
      <c r="F95" s="120" t="s">
        <v>127</v>
      </c>
      <c r="G95" s="121" t="s">
        <v>117</v>
      </c>
      <c r="H95" s="122">
        <v>98.8</v>
      </c>
      <c r="I95" s="123"/>
      <c r="J95" s="123">
        <f t="shared" si="0"/>
        <v>0</v>
      </c>
      <c r="K95" s="120" t="s">
        <v>118</v>
      </c>
      <c r="L95" s="27"/>
      <c r="M95" s="47" t="s">
        <v>1</v>
      </c>
      <c r="N95" s="124" t="s">
        <v>38</v>
      </c>
      <c r="O95" s="125">
        <v>0.28499999999999998</v>
      </c>
      <c r="P95" s="125">
        <f t="shared" si="1"/>
        <v>28.157999999999998</v>
      </c>
      <c r="Q95" s="125">
        <v>3.48E-3</v>
      </c>
      <c r="R95" s="125">
        <f t="shared" si="2"/>
        <v>0.34382400000000002</v>
      </c>
      <c r="S95" s="125">
        <v>0</v>
      </c>
      <c r="T95" s="126">
        <f t="shared" si="3"/>
        <v>0</v>
      </c>
      <c r="AR95" s="16" t="s">
        <v>119</v>
      </c>
      <c r="AT95" s="16" t="s">
        <v>114</v>
      </c>
      <c r="AU95" s="16" t="s">
        <v>120</v>
      </c>
      <c r="AY95" s="16" t="s">
        <v>111</v>
      </c>
      <c r="BE95" s="127">
        <f t="shared" si="4"/>
        <v>0</v>
      </c>
      <c r="BF95" s="127">
        <f t="shared" si="5"/>
        <v>0</v>
      </c>
      <c r="BG95" s="127">
        <f t="shared" si="6"/>
        <v>0</v>
      </c>
      <c r="BH95" s="127">
        <f t="shared" si="7"/>
        <v>0</v>
      </c>
      <c r="BI95" s="127">
        <f t="shared" si="8"/>
        <v>0</v>
      </c>
      <c r="BJ95" s="16" t="s">
        <v>120</v>
      </c>
      <c r="BK95" s="127">
        <f t="shared" si="9"/>
        <v>0</v>
      </c>
      <c r="BL95" s="16" t="s">
        <v>119</v>
      </c>
      <c r="BM95" s="16" t="s">
        <v>128</v>
      </c>
    </row>
    <row r="96" spans="2:65" s="1" customFormat="1" ht="16.5" customHeight="1">
      <c r="B96" s="117"/>
      <c r="C96" s="118" t="s">
        <v>119</v>
      </c>
      <c r="D96" s="118" t="s">
        <v>114</v>
      </c>
      <c r="E96" s="119" t="s">
        <v>129</v>
      </c>
      <c r="F96" s="120" t="s">
        <v>130</v>
      </c>
      <c r="G96" s="121" t="s">
        <v>117</v>
      </c>
      <c r="H96" s="122">
        <v>282.24799999999999</v>
      </c>
      <c r="I96" s="123"/>
      <c r="J96" s="123">
        <f t="shared" si="0"/>
        <v>0</v>
      </c>
      <c r="K96" s="120" t="s">
        <v>118</v>
      </c>
      <c r="L96" s="27"/>
      <c r="M96" s="47" t="s">
        <v>1</v>
      </c>
      <c r="N96" s="124" t="s">
        <v>38</v>
      </c>
      <c r="O96" s="125">
        <v>0.33</v>
      </c>
      <c r="P96" s="125">
        <f t="shared" si="1"/>
        <v>93.141840000000002</v>
      </c>
      <c r="Q96" s="125">
        <v>4.3800000000000002E-3</v>
      </c>
      <c r="R96" s="125">
        <f t="shared" si="2"/>
        <v>1.2362462400000001</v>
      </c>
      <c r="S96" s="125">
        <v>0</v>
      </c>
      <c r="T96" s="126">
        <f t="shared" si="3"/>
        <v>0</v>
      </c>
      <c r="AR96" s="16" t="s">
        <v>119</v>
      </c>
      <c r="AT96" s="16" t="s">
        <v>114</v>
      </c>
      <c r="AU96" s="16" t="s">
        <v>120</v>
      </c>
      <c r="AY96" s="16" t="s">
        <v>111</v>
      </c>
      <c r="BE96" s="127">
        <f t="shared" si="4"/>
        <v>0</v>
      </c>
      <c r="BF96" s="127">
        <f t="shared" si="5"/>
        <v>0</v>
      </c>
      <c r="BG96" s="127">
        <f t="shared" si="6"/>
        <v>0</v>
      </c>
      <c r="BH96" s="127">
        <f t="shared" si="7"/>
        <v>0</v>
      </c>
      <c r="BI96" s="127">
        <f t="shared" si="8"/>
        <v>0</v>
      </c>
      <c r="BJ96" s="16" t="s">
        <v>120</v>
      </c>
      <c r="BK96" s="127">
        <f t="shared" si="9"/>
        <v>0</v>
      </c>
      <c r="BL96" s="16" t="s">
        <v>119</v>
      </c>
      <c r="BM96" s="16" t="s">
        <v>131</v>
      </c>
    </row>
    <row r="97" spans="2:65" s="1" customFormat="1" ht="16.5" customHeight="1">
      <c r="B97" s="117"/>
      <c r="C97" s="118" t="s">
        <v>132</v>
      </c>
      <c r="D97" s="118" t="s">
        <v>114</v>
      </c>
      <c r="E97" s="119" t="s">
        <v>133</v>
      </c>
      <c r="F97" s="120" t="s">
        <v>134</v>
      </c>
      <c r="G97" s="121" t="s">
        <v>117</v>
      </c>
      <c r="H97" s="122">
        <v>282.24799999999999</v>
      </c>
      <c r="I97" s="123"/>
      <c r="J97" s="123">
        <f t="shared" si="0"/>
        <v>0</v>
      </c>
      <c r="K97" s="120" t="s">
        <v>118</v>
      </c>
      <c r="L97" s="27"/>
      <c r="M97" s="47" t="s">
        <v>1</v>
      </c>
      <c r="N97" s="124" t="s">
        <v>38</v>
      </c>
      <c r="O97" s="125">
        <v>0.58799999999999997</v>
      </c>
      <c r="P97" s="125">
        <f t="shared" si="1"/>
        <v>165.96182399999998</v>
      </c>
      <c r="Q97" s="125">
        <v>3.798E-2</v>
      </c>
      <c r="R97" s="125">
        <f t="shared" si="2"/>
        <v>10.719779039999999</v>
      </c>
      <c r="S97" s="125">
        <v>0</v>
      </c>
      <c r="T97" s="126">
        <f t="shared" si="3"/>
        <v>0</v>
      </c>
      <c r="AR97" s="16" t="s">
        <v>119</v>
      </c>
      <c r="AT97" s="16" t="s">
        <v>114</v>
      </c>
      <c r="AU97" s="16" t="s">
        <v>120</v>
      </c>
      <c r="AY97" s="16" t="s">
        <v>111</v>
      </c>
      <c r="BE97" s="127">
        <f t="shared" si="4"/>
        <v>0</v>
      </c>
      <c r="BF97" s="127">
        <f t="shared" si="5"/>
        <v>0</v>
      </c>
      <c r="BG97" s="127">
        <f t="shared" si="6"/>
        <v>0</v>
      </c>
      <c r="BH97" s="127">
        <f t="shared" si="7"/>
        <v>0</v>
      </c>
      <c r="BI97" s="127">
        <f t="shared" si="8"/>
        <v>0</v>
      </c>
      <c r="BJ97" s="16" t="s">
        <v>120</v>
      </c>
      <c r="BK97" s="127">
        <f t="shared" si="9"/>
        <v>0</v>
      </c>
      <c r="BL97" s="16" t="s">
        <v>119</v>
      </c>
      <c r="BM97" s="16" t="s">
        <v>135</v>
      </c>
    </row>
    <row r="98" spans="2:65" s="1" customFormat="1" ht="16.5" customHeight="1">
      <c r="B98" s="117"/>
      <c r="C98" s="118" t="s">
        <v>112</v>
      </c>
      <c r="D98" s="118" t="s">
        <v>114</v>
      </c>
      <c r="E98" s="119" t="s">
        <v>136</v>
      </c>
      <c r="F98" s="120" t="s">
        <v>137</v>
      </c>
      <c r="G98" s="121" t="s">
        <v>117</v>
      </c>
      <c r="H98" s="122">
        <v>282.24799999999999</v>
      </c>
      <c r="I98" s="123"/>
      <c r="J98" s="123">
        <f t="shared" si="0"/>
        <v>0</v>
      </c>
      <c r="K98" s="120" t="s">
        <v>118</v>
      </c>
      <c r="L98" s="27"/>
      <c r="M98" s="47" t="s">
        <v>1</v>
      </c>
      <c r="N98" s="124" t="s">
        <v>38</v>
      </c>
      <c r="O98" s="125">
        <v>0.245</v>
      </c>
      <c r="P98" s="125">
        <f t="shared" si="1"/>
        <v>69.150759999999991</v>
      </c>
      <c r="Q98" s="125">
        <v>3.48E-3</v>
      </c>
      <c r="R98" s="125">
        <f t="shared" si="2"/>
        <v>0.98222303999999994</v>
      </c>
      <c r="S98" s="125">
        <v>0</v>
      </c>
      <c r="T98" s="126">
        <f t="shared" si="3"/>
        <v>0</v>
      </c>
      <c r="AR98" s="16" t="s">
        <v>119</v>
      </c>
      <c r="AT98" s="16" t="s">
        <v>114</v>
      </c>
      <c r="AU98" s="16" t="s">
        <v>120</v>
      </c>
      <c r="AY98" s="16" t="s">
        <v>111</v>
      </c>
      <c r="BE98" s="127">
        <f t="shared" si="4"/>
        <v>0</v>
      </c>
      <c r="BF98" s="127">
        <f t="shared" si="5"/>
        <v>0</v>
      </c>
      <c r="BG98" s="127">
        <f t="shared" si="6"/>
        <v>0</v>
      </c>
      <c r="BH98" s="127">
        <f t="shared" si="7"/>
        <v>0</v>
      </c>
      <c r="BI98" s="127">
        <f t="shared" si="8"/>
        <v>0</v>
      </c>
      <c r="BJ98" s="16" t="s">
        <v>120</v>
      </c>
      <c r="BK98" s="127">
        <f t="shared" si="9"/>
        <v>0</v>
      </c>
      <c r="BL98" s="16" t="s">
        <v>119</v>
      </c>
      <c r="BM98" s="16" t="s">
        <v>138</v>
      </c>
    </row>
    <row r="99" spans="2:65" s="1" customFormat="1" ht="16.5" customHeight="1">
      <c r="B99" s="117"/>
      <c r="C99" s="118" t="s">
        <v>139</v>
      </c>
      <c r="D99" s="118" t="s">
        <v>114</v>
      </c>
      <c r="E99" s="119" t="s">
        <v>140</v>
      </c>
      <c r="F99" s="120" t="s">
        <v>141</v>
      </c>
      <c r="G99" s="121" t="s">
        <v>117</v>
      </c>
      <c r="H99" s="122">
        <v>75.957999999999998</v>
      </c>
      <c r="I99" s="123"/>
      <c r="J99" s="123">
        <f t="shared" si="0"/>
        <v>0</v>
      </c>
      <c r="K99" s="120" t="s">
        <v>118</v>
      </c>
      <c r="L99" s="27"/>
      <c r="M99" s="47" t="s">
        <v>1</v>
      </c>
      <c r="N99" s="124" t="s">
        <v>38</v>
      </c>
      <c r="O99" s="125">
        <v>0.41</v>
      </c>
      <c r="P99" s="125">
        <f t="shared" si="1"/>
        <v>31.142779999999998</v>
      </c>
      <c r="Q99" s="125">
        <v>7.5600000000000001E-2</v>
      </c>
      <c r="R99" s="125">
        <f t="shared" si="2"/>
        <v>5.7424248000000002</v>
      </c>
      <c r="S99" s="125">
        <v>0</v>
      </c>
      <c r="T99" s="126">
        <f t="shared" si="3"/>
        <v>0</v>
      </c>
      <c r="AR99" s="16" t="s">
        <v>119</v>
      </c>
      <c r="AT99" s="16" t="s">
        <v>114</v>
      </c>
      <c r="AU99" s="16" t="s">
        <v>120</v>
      </c>
      <c r="AY99" s="16" t="s">
        <v>111</v>
      </c>
      <c r="BE99" s="127">
        <f t="shared" si="4"/>
        <v>0</v>
      </c>
      <c r="BF99" s="127">
        <f t="shared" si="5"/>
        <v>0</v>
      </c>
      <c r="BG99" s="127">
        <f t="shared" si="6"/>
        <v>0</v>
      </c>
      <c r="BH99" s="127">
        <f t="shared" si="7"/>
        <v>0</v>
      </c>
      <c r="BI99" s="127">
        <f t="shared" si="8"/>
        <v>0</v>
      </c>
      <c r="BJ99" s="16" t="s">
        <v>120</v>
      </c>
      <c r="BK99" s="127">
        <f t="shared" si="9"/>
        <v>0</v>
      </c>
      <c r="BL99" s="16" t="s">
        <v>119</v>
      </c>
      <c r="BM99" s="16" t="s">
        <v>142</v>
      </c>
    </row>
    <row r="100" spans="2:65" s="10" customFormat="1" ht="22.9" customHeight="1">
      <c r="B100" s="105"/>
      <c r="D100" s="106" t="s">
        <v>65</v>
      </c>
      <c r="E100" s="115" t="s">
        <v>143</v>
      </c>
      <c r="F100" s="115" t="s">
        <v>144</v>
      </c>
      <c r="J100" s="116">
        <f>BK100</f>
        <v>0</v>
      </c>
      <c r="L100" s="105"/>
      <c r="M100" s="109"/>
      <c r="N100" s="110"/>
      <c r="O100" s="110"/>
      <c r="P100" s="111">
        <f>SUM(P101:P125)</f>
        <v>156.04199</v>
      </c>
      <c r="Q100" s="110"/>
      <c r="R100" s="111">
        <f>SUM(R101:R125)</f>
        <v>7.5958000000000004E-4</v>
      </c>
      <c r="S100" s="110"/>
      <c r="T100" s="112">
        <f>SUM(T101:T125)</f>
        <v>30.318280999999999</v>
      </c>
      <c r="AR100" s="106" t="s">
        <v>71</v>
      </c>
      <c r="AT100" s="113" t="s">
        <v>65</v>
      </c>
      <c r="AU100" s="113" t="s">
        <v>71</v>
      </c>
      <c r="AY100" s="106" t="s">
        <v>111</v>
      </c>
      <c r="BK100" s="114">
        <f>SUM(BK101:BK125)</f>
        <v>0</v>
      </c>
    </row>
    <row r="101" spans="2:65" s="1" customFormat="1" ht="22.5" customHeight="1">
      <c r="B101" s="117"/>
      <c r="C101" s="118" t="s">
        <v>145</v>
      </c>
      <c r="D101" s="118" t="s">
        <v>114</v>
      </c>
      <c r="E101" s="119" t="s">
        <v>146</v>
      </c>
      <c r="F101" s="120" t="s">
        <v>147</v>
      </c>
      <c r="G101" s="121" t="s">
        <v>148</v>
      </c>
      <c r="H101" s="122">
        <v>13</v>
      </c>
      <c r="I101" s="123"/>
      <c r="J101" s="123">
        <f t="shared" ref="J101:J106" si="10">ROUND(I101*H101,2)</f>
        <v>0</v>
      </c>
      <c r="K101" s="120" t="s">
        <v>1</v>
      </c>
      <c r="L101" s="27"/>
      <c r="M101" s="47" t="s">
        <v>1</v>
      </c>
      <c r="N101" s="124" t="s">
        <v>38</v>
      </c>
      <c r="O101" s="125">
        <v>2</v>
      </c>
      <c r="P101" s="125">
        <f t="shared" ref="P101:P106" si="11">O101*H101</f>
        <v>26</v>
      </c>
      <c r="Q101" s="125">
        <v>0</v>
      </c>
      <c r="R101" s="125">
        <f t="shared" ref="R101:R106" si="12">Q101*H101</f>
        <v>0</v>
      </c>
      <c r="S101" s="125">
        <v>0</v>
      </c>
      <c r="T101" s="126">
        <f t="shared" ref="T101:T106" si="13">S101*H101</f>
        <v>0</v>
      </c>
      <c r="AR101" s="16" t="s">
        <v>119</v>
      </c>
      <c r="AT101" s="16" t="s">
        <v>114</v>
      </c>
      <c r="AU101" s="16" t="s">
        <v>120</v>
      </c>
      <c r="AY101" s="16" t="s">
        <v>111</v>
      </c>
      <c r="BE101" s="127">
        <f t="shared" ref="BE101:BE106" si="14">IF(N101="základní",J101,0)</f>
        <v>0</v>
      </c>
      <c r="BF101" s="127">
        <f t="shared" ref="BF101:BF106" si="15">IF(N101="snížená",J101,0)</f>
        <v>0</v>
      </c>
      <c r="BG101" s="127">
        <f t="shared" ref="BG101:BG106" si="16">IF(N101="zákl. přenesená",J101,0)</f>
        <v>0</v>
      </c>
      <c r="BH101" s="127">
        <f t="shared" ref="BH101:BH106" si="17">IF(N101="sníž. přenesená",J101,0)</f>
        <v>0</v>
      </c>
      <c r="BI101" s="127">
        <f t="shared" ref="BI101:BI106" si="18">IF(N101="nulová",J101,0)</f>
        <v>0</v>
      </c>
      <c r="BJ101" s="16" t="s">
        <v>120</v>
      </c>
      <c r="BK101" s="127">
        <f t="shared" ref="BK101:BK106" si="19">ROUND(I101*H101,2)</f>
        <v>0</v>
      </c>
      <c r="BL101" s="16" t="s">
        <v>119</v>
      </c>
      <c r="BM101" s="16" t="s">
        <v>149</v>
      </c>
    </row>
    <row r="102" spans="2:65" s="1" customFormat="1" ht="16.5" customHeight="1">
      <c r="B102" s="117"/>
      <c r="C102" s="118" t="s">
        <v>143</v>
      </c>
      <c r="D102" s="118" t="s">
        <v>114</v>
      </c>
      <c r="E102" s="119" t="s">
        <v>150</v>
      </c>
      <c r="F102" s="120" t="s">
        <v>151</v>
      </c>
      <c r="G102" s="121" t="s">
        <v>117</v>
      </c>
      <c r="H102" s="122">
        <v>75.957999999999998</v>
      </c>
      <c r="I102" s="123"/>
      <c r="J102" s="123">
        <f t="shared" si="10"/>
        <v>0</v>
      </c>
      <c r="K102" s="120" t="s">
        <v>118</v>
      </c>
      <c r="L102" s="27"/>
      <c r="M102" s="47" t="s">
        <v>1</v>
      </c>
      <c r="N102" s="124" t="s">
        <v>38</v>
      </c>
      <c r="O102" s="125">
        <v>8.9999999999999993E-3</v>
      </c>
      <c r="P102" s="125">
        <f t="shared" si="11"/>
        <v>0.68362199999999995</v>
      </c>
      <c r="Q102" s="125">
        <v>0</v>
      </c>
      <c r="R102" s="125">
        <f t="shared" si="12"/>
        <v>0</v>
      </c>
      <c r="S102" s="125">
        <v>0</v>
      </c>
      <c r="T102" s="126">
        <f t="shared" si="13"/>
        <v>0</v>
      </c>
      <c r="AR102" s="16" t="s">
        <v>119</v>
      </c>
      <c r="AT102" s="16" t="s">
        <v>114</v>
      </c>
      <c r="AU102" s="16" t="s">
        <v>120</v>
      </c>
      <c r="AY102" s="16" t="s">
        <v>111</v>
      </c>
      <c r="BE102" s="127">
        <f t="shared" si="14"/>
        <v>0</v>
      </c>
      <c r="BF102" s="127">
        <f t="shared" si="15"/>
        <v>0</v>
      </c>
      <c r="BG102" s="127">
        <f t="shared" si="16"/>
        <v>0</v>
      </c>
      <c r="BH102" s="127">
        <f t="shared" si="17"/>
        <v>0</v>
      </c>
      <c r="BI102" s="127">
        <f t="shared" si="18"/>
        <v>0</v>
      </c>
      <c r="BJ102" s="16" t="s">
        <v>120</v>
      </c>
      <c r="BK102" s="127">
        <f t="shared" si="19"/>
        <v>0</v>
      </c>
      <c r="BL102" s="16" t="s">
        <v>119</v>
      </c>
      <c r="BM102" s="16" t="s">
        <v>152</v>
      </c>
    </row>
    <row r="103" spans="2:65" s="1" customFormat="1" ht="16.5" customHeight="1">
      <c r="B103" s="117"/>
      <c r="C103" s="118" t="s">
        <v>153</v>
      </c>
      <c r="D103" s="118" t="s">
        <v>114</v>
      </c>
      <c r="E103" s="119" t="s">
        <v>154</v>
      </c>
      <c r="F103" s="120" t="s">
        <v>155</v>
      </c>
      <c r="G103" s="121" t="s">
        <v>117</v>
      </c>
      <c r="H103" s="122">
        <v>75.957999999999998</v>
      </c>
      <c r="I103" s="123"/>
      <c r="J103" s="123">
        <f t="shared" si="10"/>
        <v>0</v>
      </c>
      <c r="K103" s="120" t="s">
        <v>118</v>
      </c>
      <c r="L103" s="27"/>
      <c r="M103" s="47" t="s">
        <v>1</v>
      </c>
      <c r="N103" s="124" t="s">
        <v>38</v>
      </c>
      <c r="O103" s="125">
        <v>1.6E-2</v>
      </c>
      <c r="P103" s="125">
        <f t="shared" si="11"/>
        <v>1.215328</v>
      </c>
      <c r="Q103" s="125">
        <v>1.0000000000000001E-5</v>
      </c>
      <c r="R103" s="125">
        <f t="shared" si="12"/>
        <v>7.5958000000000004E-4</v>
      </c>
      <c r="S103" s="125">
        <v>0</v>
      </c>
      <c r="T103" s="126">
        <f t="shared" si="13"/>
        <v>0</v>
      </c>
      <c r="AR103" s="16" t="s">
        <v>119</v>
      </c>
      <c r="AT103" s="16" t="s">
        <v>114</v>
      </c>
      <c r="AU103" s="16" t="s">
        <v>120</v>
      </c>
      <c r="AY103" s="16" t="s">
        <v>111</v>
      </c>
      <c r="BE103" s="127">
        <f t="shared" si="14"/>
        <v>0</v>
      </c>
      <c r="BF103" s="127">
        <f t="shared" si="15"/>
        <v>0</v>
      </c>
      <c r="BG103" s="127">
        <f t="shared" si="16"/>
        <v>0</v>
      </c>
      <c r="BH103" s="127">
        <f t="shared" si="17"/>
        <v>0</v>
      </c>
      <c r="BI103" s="127">
        <f t="shared" si="18"/>
        <v>0</v>
      </c>
      <c r="BJ103" s="16" t="s">
        <v>120</v>
      </c>
      <c r="BK103" s="127">
        <f t="shared" si="19"/>
        <v>0</v>
      </c>
      <c r="BL103" s="16" t="s">
        <v>119</v>
      </c>
      <c r="BM103" s="16" t="s">
        <v>156</v>
      </c>
    </row>
    <row r="104" spans="2:65" s="1" customFormat="1" ht="16.5" customHeight="1">
      <c r="B104" s="117"/>
      <c r="C104" s="118" t="s">
        <v>157</v>
      </c>
      <c r="D104" s="118" t="s">
        <v>114</v>
      </c>
      <c r="E104" s="119" t="s">
        <v>158</v>
      </c>
      <c r="F104" s="120" t="s">
        <v>159</v>
      </c>
      <c r="G104" s="121" t="s">
        <v>117</v>
      </c>
      <c r="H104" s="122">
        <v>75.957999999999998</v>
      </c>
      <c r="I104" s="123"/>
      <c r="J104" s="123">
        <f t="shared" si="10"/>
        <v>0</v>
      </c>
      <c r="K104" s="120" t="s">
        <v>118</v>
      </c>
      <c r="L104" s="27"/>
      <c r="M104" s="47" t="s">
        <v>1</v>
      </c>
      <c r="N104" s="124" t="s">
        <v>38</v>
      </c>
      <c r="O104" s="125">
        <v>0.01</v>
      </c>
      <c r="P104" s="125">
        <f t="shared" si="11"/>
        <v>0.75958000000000003</v>
      </c>
      <c r="Q104" s="125">
        <v>0</v>
      </c>
      <c r="R104" s="125">
        <f t="shared" si="12"/>
        <v>0</v>
      </c>
      <c r="S104" s="125">
        <v>0</v>
      </c>
      <c r="T104" s="126">
        <f t="shared" si="13"/>
        <v>0</v>
      </c>
      <c r="AR104" s="16" t="s">
        <v>119</v>
      </c>
      <c r="AT104" s="16" t="s">
        <v>114</v>
      </c>
      <c r="AU104" s="16" t="s">
        <v>120</v>
      </c>
      <c r="AY104" s="16" t="s">
        <v>111</v>
      </c>
      <c r="BE104" s="127">
        <f t="shared" si="14"/>
        <v>0</v>
      </c>
      <c r="BF104" s="127">
        <f t="shared" si="15"/>
        <v>0</v>
      </c>
      <c r="BG104" s="127">
        <f t="shared" si="16"/>
        <v>0</v>
      </c>
      <c r="BH104" s="127">
        <f t="shared" si="17"/>
        <v>0</v>
      </c>
      <c r="BI104" s="127">
        <f t="shared" si="18"/>
        <v>0</v>
      </c>
      <c r="BJ104" s="16" t="s">
        <v>120</v>
      </c>
      <c r="BK104" s="127">
        <f t="shared" si="19"/>
        <v>0</v>
      </c>
      <c r="BL104" s="16" t="s">
        <v>119</v>
      </c>
      <c r="BM104" s="16" t="s">
        <v>160</v>
      </c>
    </row>
    <row r="105" spans="2:65" s="1" customFormat="1" ht="16.5" customHeight="1">
      <c r="B105" s="117"/>
      <c r="C105" s="118" t="s">
        <v>161</v>
      </c>
      <c r="D105" s="118" t="s">
        <v>114</v>
      </c>
      <c r="E105" s="119" t="s">
        <v>162</v>
      </c>
      <c r="F105" s="120" t="s">
        <v>163</v>
      </c>
      <c r="G105" s="121" t="s">
        <v>117</v>
      </c>
      <c r="H105" s="122">
        <v>75.957999999999998</v>
      </c>
      <c r="I105" s="123"/>
      <c r="J105" s="123">
        <f t="shared" si="10"/>
        <v>0</v>
      </c>
      <c r="K105" s="120" t="s">
        <v>118</v>
      </c>
      <c r="L105" s="27"/>
      <c r="M105" s="47" t="s">
        <v>1</v>
      </c>
      <c r="N105" s="124" t="s">
        <v>38</v>
      </c>
      <c r="O105" s="125">
        <v>0.43</v>
      </c>
      <c r="P105" s="125">
        <f t="shared" si="11"/>
        <v>32.661940000000001</v>
      </c>
      <c r="Q105" s="125">
        <v>0</v>
      </c>
      <c r="R105" s="125">
        <f t="shared" si="12"/>
        <v>0</v>
      </c>
      <c r="S105" s="125">
        <v>0.09</v>
      </c>
      <c r="T105" s="126">
        <f t="shared" si="13"/>
        <v>6.83622</v>
      </c>
      <c r="AR105" s="16" t="s">
        <v>119</v>
      </c>
      <c r="AT105" s="16" t="s">
        <v>114</v>
      </c>
      <c r="AU105" s="16" t="s">
        <v>120</v>
      </c>
      <c r="AY105" s="16" t="s">
        <v>111</v>
      </c>
      <c r="BE105" s="127">
        <f t="shared" si="14"/>
        <v>0</v>
      </c>
      <c r="BF105" s="127">
        <f t="shared" si="15"/>
        <v>0</v>
      </c>
      <c r="BG105" s="127">
        <f t="shared" si="16"/>
        <v>0</v>
      </c>
      <c r="BH105" s="127">
        <f t="shared" si="17"/>
        <v>0</v>
      </c>
      <c r="BI105" s="127">
        <f t="shared" si="18"/>
        <v>0</v>
      </c>
      <c r="BJ105" s="16" t="s">
        <v>120</v>
      </c>
      <c r="BK105" s="127">
        <f t="shared" si="19"/>
        <v>0</v>
      </c>
      <c r="BL105" s="16" t="s">
        <v>119</v>
      </c>
      <c r="BM105" s="16" t="s">
        <v>164</v>
      </c>
    </row>
    <row r="106" spans="2:65" s="1" customFormat="1" ht="16.5" customHeight="1">
      <c r="B106" s="117"/>
      <c r="C106" s="118" t="s">
        <v>165</v>
      </c>
      <c r="D106" s="118" t="s">
        <v>114</v>
      </c>
      <c r="E106" s="119" t="s">
        <v>166</v>
      </c>
      <c r="F106" s="120" t="s">
        <v>167</v>
      </c>
      <c r="G106" s="121" t="s">
        <v>168</v>
      </c>
      <c r="H106" s="122">
        <v>111.13</v>
      </c>
      <c r="I106" s="123"/>
      <c r="J106" s="123">
        <f t="shared" si="10"/>
        <v>0</v>
      </c>
      <c r="K106" s="120" t="s">
        <v>118</v>
      </c>
      <c r="L106" s="27"/>
      <c r="M106" s="47" t="s">
        <v>1</v>
      </c>
      <c r="N106" s="124" t="s">
        <v>38</v>
      </c>
      <c r="O106" s="125">
        <v>9.8000000000000004E-2</v>
      </c>
      <c r="P106" s="125">
        <f t="shared" si="11"/>
        <v>10.890739999999999</v>
      </c>
      <c r="Q106" s="125">
        <v>0</v>
      </c>
      <c r="R106" s="125">
        <f t="shared" si="12"/>
        <v>0</v>
      </c>
      <c r="S106" s="125">
        <v>8.9999999999999993E-3</v>
      </c>
      <c r="T106" s="126">
        <f t="shared" si="13"/>
        <v>1.0001699999999998</v>
      </c>
      <c r="AR106" s="16" t="s">
        <v>119</v>
      </c>
      <c r="AT106" s="16" t="s">
        <v>114</v>
      </c>
      <c r="AU106" s="16" t="s">
        <v>120</v>
      </c>
      <c r="AY106" s="16" t="s">
        <v>111</v>
      </c>
      <c r="BE106" s="127">
        <f t="shared" si="14"/>
        <v>0</v>
      </c>
      <c r="BF106" s="127">
        <f t="shared" si="15"/>
        <v>0</v>
      </c>
      <c r="BG106" s="127">
        <f t="shared" si="16"/>
        <v>0</v>
      </c>
      <c r="BH106" s="127">
        <f t="shared" si="17"/>
        <v>0</v>
      </c>
      <c r="BI106" s="127">
        <f t="shared" si="18"/>
        <v>0</v>
      </c>
      <c r="BJ106" s="16" t="s">
        <v>120</v>
      </c>
      <c r="BK106" s="127">
        <f t="shared" si="19"/>
        <v>0</v>
      </c>
      <c r="BL106" s="16" t="s">
        <v>119</v>
      </c>
      <c r="BM106" s="16" t="s">
        <v>169</v>
      </c>
    </row>
    <row r="107" spans="2:65" s="11" customFormat="1">
      <c r="B107" s="128"/>
      <c r="D107" s="129" t="s">
        <v>170</v>
      </c>
      <c r="E107" s="130" t="s">
        <v>1</v>
      </c>
      <c r="F107" s="131" t="s">
        <v>171</v>
      </c>
      <c r="H107" s="132">
        <v>111.13</v>
      </c>
      <c r="L107" s="128"/>
      <c r="M107" s="133"/>
      <c r="N107" s="134"/>
      <c r="O107" s="134"/>
      <c r="P107" s="134"/>
      <c r="Q107" s="134"/>
      <c r="R107" s="134"/>
      <c r="S107" s="134"/>
      <c r="T107" s="135"/>
      <c r="AT107" s="130" t="s">
        <v>170</v>
      </c>
      <c r="AU107" s="130" t="s">
        <v>120</v>
      </c>
      <c r="AV107" s="11" t="s">
        <v>120</v>
      </c>
      <c r="AW107" s="11" t="s">
        <v>28</v>
      </c>
      <c r="AX107" s="11" t="s">
        <v>71</v>
      </c>
      <c r="AY107" s="130" t="s">
        <v>111</v>
      </c>
    </row>
    <row r="108" spans="2:65" s="1" customFormat="1" ht="16.5" customHeight="1">
      <c r="B108" s="117"/>
      <c r="C108" s="118" t="s">
        <v>172</v>
      </c>
      <c r="D108" s="118" t="s">
        <v>114</v>
      </c>
      <c r="E108" s="119" t="s">
        <v>173</v>
      </c>
      <c r="F108" s="120" t="s">
        <v>174</v>
      </c>
      <c r="G108" s="121" t="s">
        <v>117</v>
      </c>
      <c r="H108" s="122">
        <v>381.04899999999998</v>
      </c>
      <c r="I108" s="123"/>
      <c r="J108" s="123">
        <f>ROUND(I108*H108,2)</f>
        <v>0</v>
      </c>
      <c r="K108" s="120" t="s">
        <v>118</v>
      </c>
      <c r="L108" s="27"/>
      <c r="M108" s="47" t="s">
        <v>1</v>
      </c>
      <c r="N108" s="124" t="s">
        <v>38</v>
      </c>
      <c r="O108" s="125">
        <v>0.22</v>
      </c>
      <c r="P108" s="125">
        <f>O108*H108</f>
        <v>83.83077999999999</v>
      </c>
      <c r="Q108" s="125">
        <v>0</v>
      </c>
      <c r="R108" s="125">
        <f>Q108*H108</f>
        <v>0</v>
      </c>
      <c r="S108" s="125">
        <v>5.8999999999999997E-2</v>
      </c>
      <c r="T108" s="126">
        <f>S108*H108</f>
        <v>22.481890999999997</v>
      </c>
      <c r="AR108" s="16" t="s">
        <v>119</v>
      </c>
      <c r="AT108" s="16" t="s">
        <v>114</v>
      </c>
      <c r="AU108" s="16" t="s">
        <v>120</v>
      </c>
      <c r="AY108" s="16" t="s">
        <v>111</v>
      </c>
      <c r="BE108" s="127">
        <f>IF(N108="základní",J108,0)</f>
        <v>0</v>
      </c>
      <c r="BF108" s="127">
        <f>IF(N108="snížená",J108,0)</f>
        <v>0</v>
      </c>
      <c r="BG108" s="127">
        <f>IF(N108="zákl. přenesená",J108,0)</f>
        <v>0</v>
      </c>
      <c r="BH108" s="127">
        <f>IF(N108="sníž. přenesená",J108,0)</f>
        <v>0</v>
      </c>
      <c r="BI108" s="127">
        <f>IF(N108="nulová",J108,0)</f>
        <v>0</v>
      </c>
      <c r="BJ108" s="16" t="s">
        <v>120</v>
      </c>
      <c r="BK108" s="127">
        <f>ROUND(I108*H108,2)</f>
        <v>0</v>
      </c>
      <c r="BL108" s="16" t="s">
        <v>119</v>
      </c>
      <c r="BM108" s="16" t="s">
        <v>175</v>
      </c>
    </row>
    <row r="109" spans="2:65" s="12" customFormat="1">
      <c r="B109" s="136"/>
      <c r="D109" s="129" t="s">
        <v>170</v>
      </c>
      <c r="E109" s="137" t="s">
        <v>1</v>
      </c>
      <c r="F109" s="138" t="s">
        <v>176</v>
      </c>
      <c r="H109" s="137" t="s">
        <v>1</v>
      </c>
      <c r="L109" s="136"/>
      <c r="M109" s="139"/>
      <c r="N109" s="140"/>
      <c r="O109" s="140"/>
      <c r="P109" s="140"/>
      <c r="Q109" s="140"/>
      <c r="R109" s="140"/>
      <c r="S109" s="140"/>
      <c r="T109" s="141"/>
      <c r="AT109" s="137" t="s">
        <v>170</v>
      </c>
      <c r="AU109" s="137" t="s">
        <v>120</v>
      </c>
      <c r="AV109" s="12" t="s">
        <v>71</v>
      </c>
      <c r="AW109" s="12" t="s">
        <v>28</v>
      </c>
      <c r="AX109" s="12" t="s">
        <v>66</v>
      </c>
      <c r="AY109" s="137" t="s">
        <v>111</v>
      </c>
    </row>
    <row r="110" spans="2:65" s="11" customFormat="1">
      <c r="B110" s="128"/>
      <c r="D110" s="129" t="s">
        <v>170</v>
      </c>
      <c r="E110" s="130" t="s">
        <v>1</v>
      </c>
      <c r="F110" s="131" t="s">
        <v>177</v>
      </c>
      <c r="H110" s="132">
        <v>3.1150000000000002</v>
      </c>
      <c r="L110" s="128"/>
      <c r="M110" s="133"/>
      <c r="N110" s="134"/>
      <c r="O110" s="134"/>
      <c r="P110" s="134"/>
      <c r="Q110" s="134"/>
      <c r="R110" s="134"/>
      <c r="S110" s="134"/>
      <c r="T110" s="135"/>
      <c r="AT110" s="130" t="s">
        <v>170</v>
      </c>
      <c r="AU110" s="130" t="s">
        <v>120</v>
      </c>
      <c r="AV110" s="11" t="s">
        <v>120</v>
      </c>
      <c r="AW110" s="11" t="s">
        <v>28</v>
      </c>
      <c r="AX110" s="11" t="s">
        <v>66</v>
      </c>
      <c r="AY110" s="130" t="s">
        <v>111</v>
      </c>
    </row>
    <row r="111" spans="2:65" s="11" customFormat="1">
      <c r="B111" s="128"/>
      <c r="D111" s="129" t="s">
        <v>170</v>
      </c>
      <c r="E111" s="130" t="s">
        <v>1</v>
      </c>
      <c r="F111" s="131" t="s">
        <v>178</v>
      </c>
      <c r="H111" s="132">
        <v>50.4</v>
      </c>
      <c r="L111" s="128"/>
      <c r="M111" s="133"/>
      <c r="N111" s="134"/>
      <c r="O111" s="134"/>
      <c r="P111" s="134"/>
      <c r="Q111" s="134"/>
      <c r="R111" s="134"/>
      <c r="S111" s="134"/>
      <c r="T111" s="135"/>
      <c r="AT111" s="130" t="s">
        <v>170</v>
      </c>
      <c r="AU111" s="130" t="s">
        <v>120</v>
      </c>
      <c r="AV111" s="11" t="s">
        <v>120</v>
      </c>
      <c r="AW111" s="11" t="s">
        <v>28</v>
      </c>
      <c r="AX111" s="11" t="s">
        <v>66</v>
      </c>
      <c r="AY111" s="130" t="s">
        <v>111</v>
      </c>
    </row>
    <row r="112" spans="2:65" s="11" customFormat="1">
      <c r="B112" s="128"/>
      <c r="D112" s="129" t="s">
        <v>170</v>
      </c>
      <c r="E112" s="130" t="s">
        <v>1</v>
      </c>
      <c r="F112" s="131" t="s">
        <v>179</v>
      </c>
      <c r="H112" s="132">
        <v>18.920000000000002</v>
      </c>
      <c r="L112" s="128"/>
      <c r="M112" s="133"/>
      <c r="N112" s="134"/>
      <c r="O112" s="134"/>
      <c r="P112" s="134"/>
      <c r="Q112" s="134"/>
      <c r="R112" s="134"/>
      <c r="S112" s="134"/>
      <c r="T112" s="135"/>
      <c r="AT112" s="130" t="s">
        <v>170</v>
      </c>
      <c r="AU112" s="130" t="s">
        <v>120</v>
      </c>
      <c r="AV112" s="11" t="s">
        <v>120</v>
      </c>
      <c r="AW112" s="11" t="s">
        <v>28</v>
      </c>
      <c r="AX112" s="11" t="s">
        <v>66</v>
      </c>
      <c r="AY112" s="130" t="s">
        <v>111</v>
      </c>
    </row>
    <row r="113" spans="2:65" s="11" customFormat="1">
      <c r="B113" s="128"/>
      <c r="D113" s="129" t="s">
        <v>170</v>
      </c>
      <c r="E113" s="130" t="s">
        <v>1</v>
      </c>
      <c r="F113" s="131" t="s">
        <v>180</v>
      </c>
      <c r="H113" s="132">
        <v>14.826000000000001</v>
      </c>
      <c r="L113" s="128"/>
      <c r="M113" s="133"/>
      <c r="N113" s="134"/>
      <c r="O113" s="134"/>
      <c r="P113" s="134"/>
      <c r="Q113" s="134"/>
      <c r="R113" s="134"/>
      <c r="S113" s="134"/>
      <c r="T113" s="135"/>
      <c r="AT113" s="130" t="s">
        <v>170</v>
      </c>
      <c r="AU113" s="130" t="s">
        <v>120</v>
      </c>
      <c r="AV113" s="11" t="s">
        <v>120</v>
      </c>
      <c r="AW113" s="11" t="s">
        <v>28</v>
      </c>
      <c r="AX113" s="11" t="s">
        <v>66</v>
      </c>
      <c r="AY113" s="130" t="s">
        <v>111</v>
      </c>
    </row>
    <row r="114" spans="2:65" s="11" customFormat="1">
      <c r="B114" s="128"/>
      <c r="D114" s="129" t="s">
        <v>170</v>
      </c>
      <c r="E114" s="130" t="s">
        <v>1</v>
      </c>
      <c r="F114" s="131" t="s">
        <v>181</v>
      </c>
      <c r="H114" s="132">
        <v>11.54</v>
      </c>
      <c r="L114" s="128"/>
      <c r="M114" s="133"/>
      <c r="N114" s="134"/>
      <c r="O114" s="134"/>
      <c r="P114" s="134"/>
      <c r="Q114" s="134"/>
      <c r="R114" s="134"/>
      <c r="S114" s="134"/>
      <c r="T114" s="135"/>
      <c r="AT114" s="130" t="s">
        <v>170</v>
      </c>
      <c r="AU114" s="130" t="s">
        <v>120</v>
      </c>
      <c r="AV114" s="11" t="s">
        <v>120</v>
      </c>
      <c r="AW114" s="11" t="s">
        <v>28</v>
      </c>
      <c r="AX114" s="11" t="s">
        <v>66</v>
      </c>
      <c r="AY114" s="130" t="s">
        <v>111</v>
      </c>
    </row>
    <row r="115" spans="2:65" s="13" customFormat="1">
      <c r="B115" s="142"/>
      <c r="D115" s="129" t="s">
        <v>170</v>
      </c>
      <c r="E115" s="143" t="s">
        <v>1</v>
      </c>
      <c r="F115" s="144" t="s">
        <v>182</v>
      </c>
      <c r="H115" s="145">
        <v>98.801000000000002</v>
      </c>
      <c r="L115" s="142"/>
      <c r="M115" s="146"/>
      <c r="N115" s="147"/>
      <c r="O115" s="147"/>
      <c r="P115" s="147"/>
      <c r="Q115" s="147"/>
      <c r="R115" s="147"/>
      <c r="S115" s="147"/>
      <c r="T115" s="148"/>
      <c r="AT115" s="143" t="s">
        <v>170</v>
      </c>
      <c r="AU115" s="143" t="s">
        <v>120</v>
      </c>
      <c r="AV115" s="13" t="s">
        <v>125</v>
      </c>
      <c r="AW115" s="13" t="s">
        <v>28</v>
      </c>
      <c r="AX115" s="13" t="s">
        <v>66</v>
      </c>
      <c r="AY115" s="143" t="s">
        <v>111</v>
      </c>
    </row>
    <row r="116" spans="2:65" s="12" customFormat="1">
      <c r="B116" s="136"/>
      <c r="D116" s="129" t="s">
        <v>170</v>
      </c>
      <c r="E116" s="137" t="s">
        <v>1</v>
      </c>
      <c r="F116" s="138" t="s">
        <v>183</v>
      </c>
      <c r="H116" s="137" t="s">
        <v>1</v>
      </c>
      <c r="L116" s="136"/>
      <c r="M116" s="139"/>
      <c r="N116" s="140"/>
      <c r="O116" s="140"/>
      <c r="P116" s="140"/>
      <c r="Q116" s="140"/>
      <c r="R116" s="140"/>
      <c r="S116" s="140"/>
      <c r="T116" s="141"/>
      <c r="AT116" s="137" t="s">
        <v>170</v>
      </c>
      <c r="AU116" s="137" t="s">
        <v>120</v>
      </c>
      <c r="AV116" s="12" t="s">
        <v>71</v>
      </c>
      <c r="AW116" s="12" t="s">
        <v>28</v>
      </c>
      <c r="AX116" s="12" t="s">
        <v>66</v>
      </c>
      <c r="AY116" s="137" t="s">
        <v>111</v>
      </c>
    </row>
    <row r="117" spans="2:65" s="11" customFormat="1">
      <c r="B117" s="128"/>
      <c r="D117" s="129" t="s">
        <v>170</v>
      </c>
      <c r="E117" s="130" t="s">
        <v>1</v>
      </c>
      <c r="F117" s="131" t="s">
        <v>184</v>
      </c>
      <c r="H117" s="132">
        <v>12.964</v>
      </c>
      <c r="L117" s="128"/>
      <c r="M117" s="133"/>
      <c r="N117" s="134"/>
      <c r="O117" s="134"/>
      <c r="P117" s="134"/>
      <c r="Q117" s="134"/>
      <c r="R117" s="134"/>
      <c r="S117" s="134"/>
      <c r="T117" s="135"/>
      <c r="AT117" s="130" t="s">
        <v>170</v>
      </c>
      <c r="AU117" s="130" t="s">
        <v>120</v>
      </c>
      <c r="AV117" s="11" t="s">
        <v>120</v>
      </c>
      <c r="AW117" s="11" t="s">
        <v>28</v>
      </c>
      <c r="AX117" s="11" t="s">
        <v>66</v>
      </c>
      <c r="AY117" s="130" t="s">
        <v>111</v>
      </c>
    </row>
    <row r="118" spans="2:65" s="11" customFormat="1">
      <c r="B118" s="128"/>
      <c r="D118" s="129" t="s">
        <v>170</v>
      </c>
      <c r="E118" s="130" t="s">
        <v>1</v>
      </c>
      <c r="F118" s="131" t="s">
        <v>185</v>
      </c>
      <c r="H118" s="132">
        <v>102.592</v>
      </c>
      <c r="L118" s="128"/>
      <c r="M118" s="133"/>
      <c r="N118" s="134"/>
      <c r="O118" s="134"/>
      <c r="P118" s="134"/>
      <c r="Q118" s="134"/>
      <c r="R118" s="134"/>
      <c r="S118" s="134"/>
      <c r="T118" s="135"/>
      <c r="AT118" s="130" t="s">
        <v>170</v>
      </c>
      <c r="AU118" s="130" t="s">
        <v>120</v>
      </c>
      <c r="AV118" s="11" t="s">
        <v>120</v>
      </c>
      <c r="AW118" s="11" t="s">
        <v>28</v>
      </c>
      <c r="AX118" s="11" t="s">
        <v>66</v>
      </c>
      <c r="AY118" s="130" t="s">
        <v>111</v>
      </c>
    </row>
    <row r="119" spans="2:65" s="11" customFormat="1">
      <c r="B119" s="128"/>
      <c r="D119" s="129" t="s">
        <v>170</v>
      </c>
      <c r="E119" s="130" t="s">
        <v>1</v>
      </c>
      <c r="F119" s="131" t="s">
        <v>186</v>
      </c>
      <c r="H119" s="132">
        <v>62.048000000000002</v>
      </c>
      <c r="L119" s="128"/>
      <c r="M119" s="133"/>
      <c r="N119" s="134"/>
      <c r="O119" s="134"/>
      <c r="P119" s="134"/>
      <c r="Q119" s="134"/>
      <c r="R119" s="134"/>
      <c r="S119" s="134"/>
      <c r="T119" s="135"/>
      <c r="AT119" s="130" t="s">
        <v>170</v>
      </c>
      <c r="AU119" s="130" t="s">
        <v>120</v>
      </c>
      <c r="AV119" s="11" t="s">
        <v>120</v>
      </c>
      <c r="AW119" s="11" t="s">
        <v>28</v>
      </c>
      <c r="AX119" s="11" t="s">
        <v>66</v>
      </c>
      <c r="AY119" s="130" t="s">
        <v>111</v>
      </c>
    </row>
    <row r="120" spans="2:65" s="11" customFormat="1">
      <c r="B120" s="128"/>
      <c r="D120" s="129" t="s">
        <v>170</v>
      </c>
      <c r="E120" s="130" t="s">
        <v>1</v>
      </c>
      <c r="F120" s="131" t="s">
        <v>187</v>
      </c>
      <c r="H120" s="132">
        <v>25.984000000000002</v>
      </c>
      <c r="L120" s="128"/>
      <c r="M120" s="133"/>
      <c r="N120" s="134"/>
      <c r="O120" s="134"/>
      <c r="P120" s="134"/>
      <c r="Q120" s="134"/>
      <c r="R120" s="134"/>
      <c r="S120" s="134"/>
      <c r="T120" s="135"/>
      <c r="AT120" s="130" t="s">
        <v>170</v>
      </c>
      <c r="AU120" s="130" t="s">
        <v>120</v>
      </c>
      <c r="AV120" s="11" t="s">
        <v>120</v>
      </c>
      <c r="AW120" s="11" t="s">
        <v>28</v>
      </c>
      <c r="AX120" s="11" t="s">
        <v>66</v>
      </c>
      <c r="AY120" s="130" t="s">
        <v>111</v>
      </c>
    </row>
    <row r="121" spans="2:65" s="11" customFormat="1">
      <c r="B121" s="128"/>
      <c r="D121" s="129" t="s">
        <v>170</v>
      </c>
      <c r="E121" s="130" t="s">
        <v>1</v>
      </c>
      <c r="F121" s="131" t="s">
        <v>188</v>
      </c>
      <c r="H121" s="132">
        <v>27.44</v>
      </c>
      <c r="L121" s="128"/>
      <c r="M121" s="133"/>
      <c r="N121" s="134"/>
      <c r="O121" s="134"/>
      <c r="P121" s="134"/>
      <c r="Q121" s="134"/>
      <c r="R121" s="134"/>
      <c r="S121" s="134"/>
      <c r="T121" s="135"/>
      <c r="AT121" s="130" t="s">
        <v>170</v>
      </c>
      <c r="AU121" s="130" t="s">
        <v>120</v>
      </c>
      <c r="AV121" s="11" t="s">
        <v>120</v>
      </c>
      <c r="AW121" s="11" t="s">
        <v>28</v>
      </c>
      <c r="AX121" s="11" t="s">
        <v>66</v>
      </c>
      <c r="AY121" s="130" t="s">
        <v>111</v>
      </c>
    </row>
    <row r="122" spans="2:65" s="11" customFormat="1">
      <c r="B122" s="128"/>
      <c r="D122" s="129" t="s">
        <v>170</v>
      </c>
      <c r="E122" s="130" t="s">
        <v>1</v>
      </c>
      <c r="F122" s="131" t="s">
        <v>189</v>
      </c>
      <c r="H122" s="132">
        <v>27.72</v>
      </c>
      <c r="L122" s="128"/>
      <c r="M122" s="133"/>
      <c r="N122" s="134"/>
      <c r="O122" s="134"/>
      <c r="P122" s="134"/>
      <c r="Q122" s="134"/>
      <c r="R122" s="134"/>
      <c r="S122" s="134"/>
      <c r="T122" s="135"/>
      <c r="AT122" s="130" t="s">
        <v>170</v>
      </c>
      <c r="AU122" s="130" t="s">
        <v>120</v>
      </c>
      <c r="AV122" s="11" t="s">
        <v>120</v>
      </c>
      <c r="AW122" s="11" t="s">
        <v>28</v>
      </c>
      <c r="AX122" s="11" t="s">
        <v>66</v>
      </c>
      <c r="AY122" s="130" t="s">
        <v>111</v>
      </c>
    </row>
    <row r="123" spans="2:65" s="11" customFormat="1">
      <c r="B123" s="128"/>
      <c r="D123" s="129" t="s">
        <v>170</v>
      </c>
      <c r="E123" s="130" t="s">
        <v>1</v>
      </c>
      <c r="F123" s="131" t="s">
        <v>190</v>
      </c>
      <c r="H123" s="132">
        <v>23.5</v>
      </c>
      <c r="L123" s="128"/>
      <c r="M123" s="133"/>
      <c r="N123" s="134"/>
      <c r="O123" s="134"/>
      <c r="P123" s="134"/>
      <c r="Q123" s="134"/>
      <c r="R123" s="134"/>
      <c r="S123" s="134"/>
      <c r="T123" s="135"/>
      <c r="AT123" s="130" t="s">
        <v>170</v>
      </c>
      <c r="AU123" s="130" t="s">
        <v>120</v>
      </c>
      <c r="AV123" s="11" t="s">
        <v>120</v>
      </c>
      <c r="AW123" s="11" t="s">
        <v>28</v>
      </c>
      <c r="AX123" s="11" t="s">
        <v>66</v>
      </c>
      <c r="AY123" s="130" t="s">
        <v>111</v>
      </c>
    </row>
    <row r="124" spans="2:65" s="13" customFormat="1">
      <c r="B124" s="142"/>
      <c r="D124" s="129" t="s">
        <v>170</v>
      </c>
      <c r="E124" s="143" t="s">
        <v>1</v>
      </c>
      <c r="F124" s="144" t="s">
        <v>182</v>
      </c>
      <c r="H124" s="145">
        <v>282.24799999999999</v>
      </c>
      <c r="L124" s="142"/>
      <c r="M124" s="146"/>
      <c r="N124" s="147"/>
      <c r="O124" s="147"/>
      <c r="P124" s="147"/>
      <c r="Q124" s="147"/>
      <c r="R124" s="147"/>
      <c r="S124" s="147"/>
      <c r="T124" s="148"/>
      <c r="AT124" s="143" t="s">
        <v>170</v>
      </c>
      <c r="AU124" s="143" t="s">
        <v>120</v>
      </c>
      <c r="AV124" s="13" t="s">
        <v>125</v>
      </c>
      <c r="AW124" s="13" t="s">
        <v>28</v>
      </c>
      <c r="AX124" s="13" t="s">
        <v>66</v>
      </c>
      <c r="AY124" s="143" t="s">
        <v>111</v>
      </c>
    </row>
    <row r="125" spans="2:65" s="14" customFormat="1">
      <c r="B125" s="149"/>
      <c r="D125" s="129" t="s">
        <v>170</v>
      </c>
      <c r="E125" s="150" t="s">
        <v>1</v>
      </c>
      <c r="F125" s="151" t="s">
        <v>191</v>
      </c>
      <c r="H125" s="152">
        <v>381.04899999999998</v>
      </c>
      <c r="L125" s="149"/>
      <c r="M125" s="153"/>
      <c r="N125" s="154"/>
      <c r="O125" s="154"/>
      <c r="P125" s="154"/>
      <c r="Q125" s="154"/>
      <c r="R125" s="154"/>
      <c r="S125" s="154"/>
      <c r="T125" s="155"/>
      <c r="AT125" s="150" t="s">
        <v>170</v>
      </c>
      <c r="AU125" s="150" t="s">
        <v>120</v>
      </c>
      <c r="AV125" s="14" t="s">
        <v>119</v>
      </c>
      <c r="AW125" s="14" t="s">
        <v>28</v>
      </c>
      <c r="AX125" s="14" t="s">
        <v>71</v>
      </c>
      <c r="AY125" s="150" t="s">
        <v>111</v>
      </c>
    </row>
    <row r="126" spans="2:65" s="10" customFormat="1" ht="22.9" customHeight="1">
      <c r="B126" s="105"/>
      <c r="D126" s="106" t="s">
        <v>65</v>
      </c>
      <c r="E126" s="115" t="s">
        <v>192</v>
      </c>
      <c r="F126" s="115" t="s">
        <v>193</v>
      </c>
      <c r="J126" s="116">
        <f>BK126</f>
        <v>0</v>
      </c>
      <c r="L126" s="105"/>
      <c r="M126" s="109"/>
      <c r="N126" s="110"/>
      <c r="O126" s="110"/>
      <c r="P126" s="111">
        <f>SUM(P127:P131)</f>
        <v>65.541804000000013</v>
      </c>
      <c r="Q126" s="110"/>
      <c r="R126" s="111">
        <f>SUM(R127:R131)</f>
        <v>0</v>
      </c>
      <c r="S126" s="110"/>
      <c r="T126" s="112">
        <f>SUM(T127:T131)</f>
        <v>0</v>
      </c>
      <c r="AR126" s="106" t="s">
        <v>71</v>
      </c>
      <c r="AT126" s="113" t="s">
        <v>65</v>
      </c>
      <c r="AU126" s="113" t="s">
        <v>71</v>
      </c>
      <c r="AY126" s="106" t="s">
        <v>111</v>
      </c>
      <c r="BK126" s="114">
        <f>SUM(BK127:BK131)</f>
        <v>0</v>
      </c>
    </row>
    <row r="127" spans="2:65" s="1" customFormat="1" ht="16.5" customHeight="1">
      <c r="B127" s="117"/>
      <c r="C127" s="118" t="s">
        <v>8</v>
      </c>
      <c r="D127" s="118" t="s">
        <v>114</v>
      </c>
      <c r="E127" s="119" t="s">
        <v>194</v>
      </c>
      <c r="F127" s="120" t="s">
        <v>195</v>
      </c>
      <c r="G127" s="121" t="s">
        <v>196</v>
      </c>
      <c r="H127" s="122">
        <v>36.636000000000003</v>
      </c>
      <c r="I127" s="123"/>
      <c r="J127" s="123">
        <f>ROUND(I127*H127,2)</f>
        <v>0</v>
      </c>
      <c r="K127" s="120" t="s">
        <v>118</v>
      </c>
      <c r="L127" s="27"/>
      <c r="M127" s="47" t="s">
        <v>1</v>
      </c>
      <c r="N127" s="124" t="s">
        <v>38</v>
      </c>
      <c r="O127" s="125">
        <v>1.58</v>
      </c>
      <c r="P127" s="125">
        <f>O127*H127</f>
        <v>57.88488000000001</v>
      </c>
      <c r="Q127" s="125">
        <v>0</v>
      </c>
      <c r="R127" s="125">
        <f>Q127*H127</f>
        <v>0</v>
      </c>
      <c r="S127" s="125">
        <v>0</v>
      </c>
      <c r="T127" s="126">
        <f>S127*H127</f>
        <v>0</v>
      </c>
      <c r="AR127" s="16" t="s">
        <v>119</v>
      </c>
      <c r="AT127" s="16" t="s">
        <v>114</v>
      </c>
      <c r="AU127" s="16" t="s">
        <v>120</v>
      </c>
      <c r="AY127" s="16" t="s">
        <v>111</v>
      </c>
      <c r="BE127" s="127">
        <f>IF(N127="základní",J127,0)</f>
        <v>0</v>
      </c>
      <c r="BF127" s="127">
        <f>IF(N127="snížená",J127,0)</f>
        <v>0</v>
      </c>
      <c r="BG127" s="127">
        <f>IF(N127="zákl. přenesená",J127,0)</f>
        <v>0</v>
      </c>
      <c r="BH127" s="127">
        <f>IF(N127="sníž. přenesená",J127,0)</f>
        <v>0</v>
      </c>
      <c r="BI127" s="127">
        <f>IF(N127="nulová",J127,0)</f>
        <v>0</v>
      </c>
      <c r="BJ127" s="16" t="s">
        <v>120</v>
      </c>
      <c r="BK127" s="127">
        <f>ROUND(I127*H127,2)</f>
        <v>0</v>
      </c>
      <c r="BL127" s="16" t="s">
        <v>119</v>
      </c>
      <c r="BM127" s="16" t="s">
        <v>197</v>
      </c>
    </row>
    <row r="128" spans="2:65" s="1" customFormat="1" ht="16.5" customHeight="1">
      <c r="B128" s="117"/>
      <c r="C128" s="118" t="s">
        <v>198</v>
      </c>
      <c r="D128" s="118" t="s">
        <v>114</v>
      </c>
      <c r="E128" s="119" t="s">
        <v>199</v>
      </c>
      <c r="F128" s="120" t="s">
        <v>200</v>
      </c>
      <c r="G128" s="121" t="s">
        <v>196</v>
      </c>
      <c r="H128" s="122">
        <v>36.636000000000003</v>
      </c>
      <c r="I128" s="123"/>
      <c r="J128" s="123">
        <f>ROUND(I128*H128,2)</f>
        <v>0</v>
      </c>
      <c r="K128" s="120" t="s">
        <v>118</v>
      </c>
      <c r="L128" s="27"/>
      <c r="M128" s="47" t="s">
        <v>1</v>
      </c>
      <c r="N128" s="124" t="s">
        <v>38</v>
      </c>
      <c r="O128" s="125">
        <v>0.125</v>
      </c>
      <c r="P128" s="125">
        <f>O128*H128</f>
        <v>4.5795000000000003</v>
      </c>
      <c r="Q128" s="125">
        <v>0</v>
      </c>
      <c r="R128" s="125">
        <f>Q128*H128</f>
        <v>0</v>
      </c>
      <c r="S128" s="125">
        <v>0</v>
      </c>
      <c r="T128" s="126">
        <f>S128*H128</f>
        <v>0</v>
      </c>
      <c r="AR128" s="16" t="s">
        <v>119</v>
      </c>
      <c r="AT128" s="16" t="s">
        <v>114</v>
      </c>
      <c r="AU128" s="16" t="s">
        <v>120</v>
      </c>
      <c r="AY128" s="16" t="s">
        <v>111</v>
      </c>
      <c r="BE128" s="127">
        <f>IF(N128="základní",J128,0)</f>
        <v>0</v>
      </c>
      <c r="BF128" s="127">
        <f>IF(N128="snížená",J128,0)</f>
        <v>0</v>
      </c>
      <c r="BG128" s="127">
        <f>IF(N128="zákl. přenesená",J128,0)</f>
        <v>0</v>
      </c>
      <c r="BH128" s="127">
        <f>IF(N128="sníž. přenesená",J128,0)</f>
        <v>0</v>
      </c>
      <c r="BI128" s="127">
        <f>IF(N128="nulová",J128,0)</f>
        <v>0</v>
      </c>
      <c r="BJ128" s="16" t="s">
        <v>120</v>
      </c>
      <c r="BK128" s="127">
        <f>ROUND(I128*H128,2)</f>
        <v>0</v>
      </c>
      <c r="BL128" s="16" t="s">
        <v>119</v>
      </c>
      <c r="BM128" s="16" t="s">
        <v>201</v>
      </c>
    </row>
    <row r="129" spans="2:65" s="1" customFormat="1" ht="16.5" customHeight="1">
      <c r="B129" s="117"/>
      <c r="C129" s="118" t="s">
        <v>202</v>
      </c>
      <c r="D129" s="118" t="s">
        <v>114</v>
      </c>
      <c r="E129" s="119" t="s">
        <v>203</v>
      </c>
      <c r="F129" s="120" t="s">
        <v>204</v>
      </c>
      <c r="G129" s="121" t="s">
        <v>196</v>
      </c>
      <c r="H129" s="122">
        <v>512.904</v>
      </c>
      <c r="I129" s="123"/>
      <c r="J129" s="123">
        <f>ROUND(I129*H129,2)</f>
        <v>0</v>
      </c>
      <c r="K129" s="120" t="s">
        <v>118</v>
      </c>
      <c r="L129" s="27"/>
      <c r="M129" s="47" t="s">
        <v>1</v>
      </c>
      <c r="N129" s="124" t="s">
        <v>38</v>
      </c>
      <c r="O129" s="125">
        <v>6.0000000000000001E-3</v>
      </c>
      <c r="P129" s="125">
        <f>O129*H129</f>
        <v>3.0774240000000002</v>
      </c>
      <c r="Q129" s="125">
        <v>0</v>
      </c>
      <c r="R129" s="125">
        <f>Q129*H129</f>
        <v>0</v>
      </c>
      <c r="S129" s="125">
        <v>0</v>
      </c>
      <c r="T129" s="126">
        <f>S129*H129</f>
        <v>0</v>
      </c>
      <c r="AR129" s="16" t="s">
        <v>119</v>
      </c>
      <c r="AT129" s="16" t="s">
        <v>114</v>
      </c>
      <c r="AU129" s="16" t="s">
        <v>120</v>
      </c>
      <c r="AY129" s="16" t="s">
        <v>111</v>
      </c>
      <c r="BE129" s="127">
        <f>IF(N129="základní",J129,0)</f>
        <v>0</v>
      </c>
      <c r="BF129" s="127">
        <f>IF(N129="snížená",J129,0)</f>
        <v>0</v>
      </c>
      <c r="BG129" s="127">
        <f>IF(N129="zákl. přenesená",J129,0)</f>
        <v>0</v>
      </c>
      <c r="BH129" s="127">
        <f>IF(N129="sníž. přenesená",J129,0)</f>
        <v>0</v>
      </c>
      <c r="BI129" s="127">
        <f>IF(N129="nulová",J129,0)</f>
        <v>0</v>
      </c>
      <c r="BJ129" s="16" t="s">
        <v>120</v>
      </c>
      <c r="BK129" s="127">
        <f>ROUND(I129*H129,2)</f>
        <v>0</v>
      </c>
      <c r="BL129" s="16" t="s">
        <v>119</v>
      </c>
      <c r="BM129" s="16" t="s">
        <v>205</v>
      </c>
    </row>
    <row r="130" spans="2:65" s="11" customFormat="1">
      <c r="B130" s="128"/>
      <c r="D130" s="129" t="s">
        <v>170</v>
      </c>
      <c r="E130" s="130" t="s">
        <v>1</v>
      </c>
      <c r="F130" s="131" t="s">
        <v>206</v>
      </c>
      <c r="H130" s="132">
        <v>512.904</v>
      </c>
      <c r="L130" s="128"/>
      <c r="M130" s="133"/>
      <c r="N130" s="134"/>
      <c r="O130" s="134"/>
      <c r="P130" s="134"/>
      <c r="Q130" s="134"/>
      <c r="R130" s="134"/>
      <c r="S130" s="134"/>
      <c r="T130" s="135"/>
      <c r="AT130" s="130" t="s">
        <v>170</v>
      </c>
      <c r="AU130" s="130" t="s">
        <v>120</v>
      </c>
      <c r="AV130" s="11" t="s">
        <v>120</v>
      </c>
      <c r="AW130" s="11" t="s">
        <v>28</v>
      </c>
      <c r="AX130" s="11" t="s">
        <v>71</v>
      </c>
      <c r="AY130" s="130" t="s">
        <v>111</v>
      </c>
    </row>
    <row r="131" spans="2:65" s="1" customFormat="1" ht="16.5" customHeight="1">
      <c r="B131" s="117"/>
      <c r="C131" s="118" t="s">
        <v>207</v>
      </c>
      <c r="D131" s="118" t="s">
        <v>114</v>
      </c>
      <c r="E131" s="119" t="s">
        <v>208</v>
      </c>
      <c r="F131" s="120" t="s">
        <v>209</v>
      </c>
      <c r="G131" s="121" t="s">
        <v>196</v>
      </c>
      <c r="H131" s="122">
        <v>36.636000000000003</v>
      </c>
      <c r="I131" s="123"/>
      <c r="J131" s="123">
        <f>ROUND(I131*H131,2)</f>
        <v>0</v>
      </c>
      <c r="K131" s="120" t="s">
        <v>118</v>
      </c>
      <c r="L131" s="27"/>
      <c r="M131" s="47" t="s">
        <v>1</v>
      </c>
      <c r="N131" s="124" t="s">
        <v>38</v>
      </c>
      <c r="O131" s="125">
        <v>0</v>
      </c>
      <c r="P131" s="125">
        <f>O131*H131</f>
        <v>0</v>
      </c>
      <c r="Q131" s="125">
        <v>0</v>
      </c>
      <c r="R131" s="125">
        <f>Q131*H131</f>
        <v>0</v>
      </c>
      <c r="S131" s="125">
        <v>0</v>
      </c>
      <c r="T131" s="126">
        <f>S131*H131</f>
        <v>0</v>
      </c>
      <c r="AR131" s="16" t="s">
        <v>119</v>
      </c>
      <c r="AT131" s="16" t="s">
        <v>114</v>
      </c>
      <c r="AU131" s="16" t="s">
        <v>120</v>
      </c>
      <c r="AY131" s="16" t="s">
        <v>111</v>
      </c>
      <c r="BE131" s="127">
        <f>IF(N131="základní",J131,0)</f>
        <v>0</v>
      </c>
      <c r="BF131" s="127">
        <f>IF(N131="snížená",J131,0)</f>
        <v>0</v>
      </c>
      <c r="BG131" s="127">
        <f>IF(N131="zákl. přenesená",J131,0)</f>
        <v>0</v>
      </c>
      <c r="BH131" s="127">
        <f>IF(N131="sníž. přenesená",J131,0)</f>
        <v>0</v>
      </c>
      <c r="BI131" s="127">
        <f>IF(N131="nulová",J131,0)</f>
        <v>0</v>
      </c>
      <c r="BJ131" s="16" t="s">
        <v>120</v>
      </c>
      <c r="BK131" s="127">
        <f>ROUND(I131*H131,2)</f>
        <v>0</v>
      </c>
      <c r="BL131" s="16" t="s">
        <v>119</v>
      </c>
      <c r="BM131" s="16" t="s">
        <v>210</v>
      </c>
    </row>
    <row r="132" spans="2:65" s="10" customFormat="1" ht="22.9" customHeight="1">
      <c r="B132" s="105"/>
      <c r="D132" s="106" t="s">
        <v>65</v>
      </c>
      <c r="E132" s="115" t="s">
        <v>211</v>
      </c>
      <c r="F132" s="115" t="s">
        <v>212</v>
      </c>
      <c r="J132" s="116">
        <f>BK132</f>
        <v>0</v>
      </c>
      <c r="L132" s="105"/>
      <c r="M132" s="109"/>
      <c r="N132" s="110"/>
      <c r="O132" s="110"/>
      <c r="P132" s="111">
        <f>P133</f>
        <v>7.6128800000000005</v>
      </c>
      <c r="Q132" s="110"/>
      <c r="R132" s="111">
        <f>R133</f>
        <v>0</v>
      </c>
      <c r="S132" s="110"/>
      <c r="T132" s="112">
        <f>T133</f>
        <v>0</v>
      </c>
      <c r="AR132" s="106" t="s">
        <v>71</v>
      </c>
      <c r="AT132" s="113" t="s">
        <v>65</v>
      </c>
      <c r="AU132" s="113" t="s">
        <v>71</v>
      </c>
      <c r="AY132" s="106" t="s">
        <v>111</v>
      </c>
      <c r="BK132" s="114">
        <f>BK133</f>
        <v>0</v>
      </c>
    </row>
    <row r="133" spans="2:65" s="1" customFormat="1" ht="16.5" customHeight="1">
      <c r="B133" s="117"/>
      <c r="C133" s="118" t="s">
        <v>213</v>
      </c>
      <c r="D133" s="118" t="s">
        <v>114</v>
      </c>
      <c r="E133" s="119" t="s">
        <v>214</v>
      </c>
      <c r="F133" s="120" t="s">
        <v>215</v>
      </c>
      <c r="G133" s="121" t="s">
        <v>196</v>
      </c>
      <c r="H133" s="122">
        <v>23.21</v>
      </c>
      <c r="I133" s="123"/>
      <c r="J133" s="123">
        <f>ROUND(I133*H133,2)</f>
        <v>0</v>
      </c>
      <c r="K133" s="120" t="s">
        <v>118</v>
      </c>
      <c r="L133" s="27"/>
      <c r="M133" s="47" t="s">
        <v>1</v>
      </c>
      <c r="N133" s="124" t="s">
        <v>38</v>
      </c>
      <c r="O133" s="125">
        <v>0.32800000000000001</v>
      </c>
      <c r="P133" s="125">
        <f>O133*H133</f>
        <v>7.6128800000000005</v>
      </c>
      <c r="Q133" s="125">
        <v>0</v>
      </c>
      <c r="R133" s="125">
        <f>Q133*H133</f>
        <v>0</v>
      </c>
      <c r="S133" s="125">
        <v>0</v>
      </c>
      <c r="T133" s="126">
        <f>S133*H133</f>
        <v>0</v>
      </c>
      <c r="AR133" s="16" t="s">
        <v>119</v>
      </c>
      <c r="AT133" s="16" t="s">
        <v>114</v>
      </c>
      <c r="AU133" s="16" t="s">
        <v>120</v>
      </c>
      <c r="AY133" s="16" t="s">
        <v>111</v>
      </c>
      <c r="BE133" s="127">
        <f>IF(N133="základní",J133,0)</f>
        <v>0</v>
      </c>
      <c r="BF133" s="127">
        <f>IF(N133="snížená",J133,0)</f>
        <v>0</v>
      </c>
      <c r="BG133" s="127">
        <f>IF(N133="zákl. přenesená",J133,0)</f>
        <v>0</v>
      </c>
      <c r="BH133" s="127">
        <f>IF(N133="sníž. přenesená",J133,0)</f>
        <v>0</v>
      </c>
      <c r="BI133" s="127">
        <f>IF(N133="nulová",J133,0)</f>
        <v>0</v>
      </c>
      <c r="BJ133" s="16" t="s">
        <v>120</v>
      </c>
      <c r="BK133" s="127">
        <f>ROUND(I133*H133,2)</f>
        <v>0</v>
      </c>
      <c r="BL133" s="16" t="s">
        <v>119</v>
      </c>
      <c r="BM133" s="16" t="s">
        <v>216</v>
      </c>
    </row>
    <row r="134" spans="2:65" s="10" customFormat="1" ht="25.9" customHeight="1">
      <c r="B134" s="105"/>
      <c r="D134" s="106" t="s">
        <v>65</v>
      </c>
      <c r="E134" s="107" t="s">
        <v>217</v>
      </c>
      <c r="F134" s="107" t="s">
        <v>218</v>
      </c>
      <c r="J134" s="108">
        <f>BK134</f>
        <v>0</v>
      </c>
      <c r="L134" s="105"/>
      <c r="M134" s="109"/>
      <c r="N134" s="110"/>
      <c r="O134" s="110"/>
      <c r="P134" s="111">
        <f>P135+P140+P155+P160+P165+P169</f>
        <v>285.54280799999992</v>
      </c>
      <c r="Q134" s="110"/>
      <c r="R134" s="111">
        <f>R135+R140+R155+R160+R165+R169</f>
        <v>3.4305418599999999</v>
      </c>
      <c r="S134" s="110"/>
      <c r="T134" s="112">
        <f>T135+T140+T155+T160+T165+T169</f>
        <v>6.3174268599999994</v>
      </c>
      <c r="AR134" s="106" t="s">
        <v>120</v>
      </c>
      <c r="AT134" s="113" t="s">
        <v>65</v>
      </c>
      <c r="AU134" s="113" t="s">
        <v>66</v>
      </c>
      <c r="AY134" s="106" t="s">
        <v>111</v>
      </c>
      <c r="BK134" s="114">
        <f>BK135+BK140+BK155+BK160+BK165+BK169</f>
        <v>0</v>
      </c>
    </row>
    <row r="135" spans="2:65" s="10" customFormat="1" ht="22.9" customHeight="1">
      <c r="B135" s="105"/>
      <c r="D135" s="106" t="s">
        <v>65</v>
      </c>
      <c r="E135" s="115" t="s">
        <v>219</v>
      </c>
      <c r="F135" s="115" t="s">
        <v>220</v>
      </c>
      <c r="J135" s="116">
        <f>BK135</f>
        <v>0</v>
      </c>
      <c r="L135" s="105"/>
      <c r="M135" s="109"/>
      <c r="N135" s="110"/>
      <c r="O135" s="110"/>
      <c r="P135" s="111">
        <f>SUM(P136:P139)</f>
        <v>4.2229399999999995</v>
      </c>
      <c r="Q135" s="110"/>
      <c r="R135" s="111">
        <f>SUM(R136:R139)</f>
        <v>0.183365</v>
      </c>
      <c r="S135" s="110"/>
      <c r="T135" s="112">
        <f>SUM(T136:T139)</f>
        <v>0</v>
      </c>
      <c r="AR135" s="106" t="s">
        <v>120</v>
      </c>
      <c r="AT135" s="113" t="s">
        <v>65</v>
      </c>
      <c r="AU135" s="113" t="s">
        <v>71</v>
      </c>
      <c r="AY135" s="106" t="s">
        <v>111</v>
      </c>
      <c r="BK135" s="114">
        <f>SUM(BK136:BK139)</f>
        <v>0</v>
      </c>
    </row>
    <row r="136" spans="2:65" s="1" customFormat="1" ht="16.5" customHeight="1">
      <c r="B136" s="117"/>
      <c r="C136" s="118" t="s">
        <v>221</v>
      </c>
      <c r="D136" s="118" t="s">
        <v>114</v>
      </c>
      <c r="E136" s="119" t="s">
        <v>222</v>
      </c>
      <c r="F136" s="120" t="s">
        <v>223</v>
      </c>
      <c r="G136" s="121" t="s">
        <v>168</v>
      </c>
      <c r="H136" s="122">
        <v>111.13</v>
      </c>
      <c r="I136" s="123"/>
      <c r="J136" s="123">
        <f>ROUND(I136*H136,2)</f>
        <v>0</v>
      </c>
      <c r="K136" s="120" t="s">
        <v>118</v>
      </c>
      <c r="L136" s="27"/>
      <c r="M136" s="47" t="s">
        <v>1</v>
      </c>
      <c r="N136" s="124" t="s">
        <v>38</v>
      </c>
      <c r="O136" s="125">
        <v>3.7999999999999999E-2</v>
      </c>
      <c r="P136" s="125">
        <f>O136*H136</f>
        <v>4.2229399999999995</v>
      </c>
      <c r="Q136" s="125">
        <v>1E-3</v>
      </c>
      <c r="R136" s="125">
        <f>Q136*H136</f>
        <v>0.11112999999999999</v>
      </c>
      <c r="S136" s="125">
        <v>0</v>
      </c>
      <c r="T136" s="126">
        <f>S136*H136</f>
        <v>0</v>
      </c>
      <c r="AR136" s="16" t="s">
        <v>198</v>
      </c>
      <c r="AT136" s="16" t="s">
        <v>114</v>
      </c>
      <c r="AU136" s="16" t="s">
        <v>120</v>
      </c>
      <c r="AY136" s="16" t="s">
        <v>111</v>
      </c>
      <c r="BE136" s="127">
        <f>IF(N136="základní",J136,0)</f>
        <v>0</v>
      </c>
      <c r="BF136" s="127">
        <f>IF(N136="snížená",J136,0)</f>
        <v>0</v>
      </c>
      <c r="BG136" s="127">
        <f>IF(N136="zákl. přenesená",J136,0)</f>
        <v>0</v>
      </c>
      <c r="BH136" s="127">
        <f>IF(N136="sníž. přenesená",J136,0)</f>
        <v>0</v>
      </c>
      <c r="BI136" s="127">
        <f>IF(N136="nulová",J136,0)</f>
        <v>0</v>
      </c>
      <c r="BJ136" s="16" t="s">
        <v>120</v>
      </c>
      <c r="BK136" s="127">
        <f>ROUND(I136*H136,2)</f>
        <v>0</v>
      </c>
      <c r="BL136" s="16" t="s">
        <v>198</v>
      </c>
      <c r="BM136" s="16" t="s">
        <v>224</v>
      </c>
    </row>
    <row r="137" spans="2:65" s="1" customFormat="1" ht="16.5" customHeight="1">
      <c r="B137" s="117"/>
      <c r="C137" s="156" t="s">
        <v>7</v>
      </c>
      <c r="D137" s="156" t="s">
        <v>225</v>
      </c>
      <c r="E137" s="157" t="s">
        <v>226</v>
      </c>
      <c r="F137" s="158" t="s">
        <v>227</v>
      </c>
      <c r="G137" s="159" t="s">
        <v>228</v>
      </c>
      <c r="H137" s="160">
        <v>72.234999999999999</v>
      </c>
      <c r="I137" s="161"/>
      <c r="J137" s="161">
        <f>ROUND(I137*H137,2)</f>
        <v>0</v>
      </c>
      <c r="K137" s="158" t="s">
        <v>118</v>
      </c>
      <c r="L137" s="162"/>
      <c r="M137" s="163" t="s">
        <v>1</v>
      </c>
      <c r="N137" s="164" t="s">
        <v>38</v>
      </c>
      <c r="O137" s="125">
        <v>0</v>
      </c>
      <c r="P137" s="125">
        <f>O137*H137</f>
        <v>0</v>
      </c>
      <c r="Q137" s="125">
        <v>1E-3</v>
      </c>
      <c r="R137" s="125">
        <f>Q137*H137</f>
        <v>7.2235000000000008E-2</v>
      </c>
      <c r="S137" s="125">
        <v>0</v>
      </c>
      <c r="T137" s="126">
        <f>S137*H137</f>
        <v>0</v>
      </c>
      <c r="AR137" s="16" t="s">
        <v>229</v>
      </c>
      <c r="AT137" s="16" t="s">
        <v>225</v>
      </c>
      <c r="AU137" s="16" t="s">
        <v>120</v>
      </c>
      <c r="AY137" s="16" t="s">
        <v>111</v>
      </c>
      <c r="BE137" s="127">
        <f>IF(N137="základní",J137,0)</f>
        <v>0</v>
      </c>
      <c r="BF137" s="127">
        <f>IF(N137="snížená",J137,0)</f>
        <v>0</v>
      </c>
      <c r="BG137" s="127">
        <f>IF(N137="zákl. přenesená",J137,0)</f>
        <v>0</v>
      </c>
      <c r="BH137" s="127">
        <f>IF(N137="sníž. přenesená",J137,0)</f>
        <v>0</v>
      </c>
      <c r="BI137" s="127">
        <f>IF(N137="nulová",J137,0)</f>
        <v>0</v>
      </c>
      <c r="BJ137" s="16" t="s">
        <v>120</v>
      </c>
      <c r="BK137" s="127">
        <f>ROUND(I137*H137,2)</f>
        <v>0</v>
      </c>
      <c r="BL137" s="16" t="s">
        <v>198</v>
      </c>
      <c r="BM137" s="16" t="s">
        <v>230</v>
      </c>
    </row>
    <row r="138" spans="2:65" s="11" customFormat="1">
      <c r="B138" s="128"/>
      <c r="D138" s="129" t="s">
        <v>170</v>
      </c>
      <c r="F138" s="131" t="s">
        <v>231</v>
      </c>
      <c r="H138" s="132">
        <v>72.234999999999999</v>
      </c>
      <c r="L138" s="128"/>
      <c r="M138" s="133"/>
      <c r="N138" s="134"/>
      <c r="O138" s="134"/>
      <c r="P138" s="134"/>
      <c r="Q138" s="134"/>
      <c r="R138" s="134"/>
      <c r="S138" s="134"/>
      <c r="T138" s="135"/>
      <c r="AT138" s="130" t="s">
        <v>170</v>
      </c>
      <c r="AU138" s="130" t="s">
        <v>120</v>
      </c>
      <c r="AV138" s="11" t="s">
        <v>120</v>
      </c>
      <c r="AW138" s="11" t="s">
        <v>3</v>
      </c>
      <c r="AX138" s="11" t="s">
        <v>71</v>
      </c>
      <c r="AY138" s="130" t="s">
        <v>111</v>
      </c>
    </row>
    <row r="139" spans="2:65" s="1" customFormat="1" ht="16.5" customHeight="1">
      <c r="B139" s="117"/>
      <c r="C139" s="118" t="s">
        <v>232</v>
      </c>
      <c r="D139" s="118" t="s">
        <v>114</v>
      </c>
      <c r="E139" s="119" t="s">
        <v>233</v>
      </c>
      <c r="F139" s="120" t="s">
        <v>234</v>
      </c>
      <c r="G139" s="121" t="s">
        <v>235</v>
      </c>
      <c r="H139" s="122"/>
      <c r="I139" s="123"/>
      <c r="J139" s="123">
        <f>ROUND(I139*H139,2)</f>
        <v>0</v>
      </c>
      <c r="K139" s="120" t="s">
        <v>118</v>
      </c>
      <c r="L139" s="27"/>
      <c r="M139" s="47" t="s">
        <v>1</v>
      </c>
      <c r="N139" s="124" t="s">
        <v>38</v>
      </c>
      <c r="O139" s="125">
        <v>0</v>
      </c>
      <c r="P139" s="125">
        <f>O139*H139</f>
        <v>0</v>
      </c>
      <c r="Q139" s="125">
        <v>0</v>
      </c>
      <c r="R139" s="125">
        <f>Q139*H139</f>
        <v>0</v>
      </c>
      <c r="S139" s="125">
        <v>0</v>
      </c>
      <c r="T139" s="126">
        <f>S139*H139</f>
        <v>0</v>
      </c>
      <c r="AR139" s="16" t="s">
        <v>198</v>
      </c>
      <c r="AT139" s="16" t="s">
        <v>114</v>
      </c>
      <c r="AU139" s="16" t="s">
        <v>120</v>
      </c>
      <c r="AY139" s="16" t="s">
        <v>111</v>
      </c>
      <c r="BE139" s="127">
        <f>IF(N139="základní",J139,0)</f>
        <v>0</v>
      </c>
      <c r="BF139" s="127">
        <f>IF(N139="snížená",J139,0)</f>
        <v>0</v>
      </c>
      <c r="BG139" s="127">
        <f>IF(N139="zákl. přenesená",J139,0)</f>
        <v>0</v>
      </c>
      <c r="BH139" s="127">
        <f>IF(N139="sníž. přenesená",J139,0)</f>
        <v>0</v>
      </c>
      <c r="BI139" s="127">
        <f>IF(N139="nulová",J139,0)</f>
        <v>0</v>
      </c>
      <c r="BJ139" s="16" t="s">
        <v>120</v>
      </c>
      <c r="BK139" s="127">
        <f>ROUND(I139*H139,2)</f>
        <v>0</v>
      </c>
      <c r="BL139" s="16" t="s">
        <v>198</v>
      </c>
      <c r="BM139" s="16" t="s">
        <v>236</v>
      </c>
    </row>
    <row r="140" spans="2:65" s="10" customFormat="1" ht="22.9" customHeight="1">
      <c r="B140" s="105"/>
      <c r="D140" s="106" t="s">
        <v>65</v>
      </c>
      <c r="E140" s="115" t="s">
        <v>237</v>
      </c>
      <c r="F140" s="115" t="s">
        <v>238</v>
      </c>
      <c r="J140" s="116">
        <f>BK140</f>
        <v>0</v>
      </c>
      <c r="L140" s="105"/>
      <c r="M140" s="109"/>
      <c r="N140" s="110"/>
      <c r="O140" s="110"/>
      <c r="P140" s="111">
        <f>SUM(P141:P154)</f>
        <v>20.422271999999996</v>
      </c>
      <c r="Q140" s="110"/>
      <c r="R140" s="111">
        <f>SUM(R141:R154)</f>
        <v>0.62350592000000005</v>
      </c>
      <c r="S140" s="110"/>
      <c r="T140" s="112">
        <f>SUM(T141:T154)</f>
        <v>0</v>
      </c>
      <c r="AR140" s="106" t="s">
        <v>120</v>
      </c>
      <c r="AT140" s="113" t="s">
        <v>65</v>
      </c>
      <c r="AU140" s="113" t="s">
        <v>71</v>
      </c>
      <c r="AY140" s="106" t="s">
        <v>111</v>
      </c>
      <c r="BK140" s="114">
        <f>SUM(BK141:BK154)</f>
        <v>0</v>
      </c>
    </row>
    <row r="141" spans="2:65" s="1" customFormat="1" ht="16.5" customHeight="1">
      <c r="B141" s="117"/>
      <c r="C141" s="118" t="s">
        <v>239</v>
      </c>
      <c r="D141" s="118" t="s">
        <v>114</v>
      </c>
      <c r="E141" s="119" t="s">
        <v>240</v>
      </c>
      <c r="F141" s="120" t="s">
        <v>241</v>
      </c>
      <c r="G141" s="121" t="s">
        <v>117</v>
      </c>
      <c r="H141" s="122">
        <v>98.183999999999997</v>
      </c>
      <c r="I141" s="123"/>
      <c r="J141" s="123">
        <f>ROUND(I141*H141,2)</f>
        <v>0</v>
      </c>
      <c r="K141" s="120" t="s">
        <v>118</v>
      </c>
      <c r="L141" s="27"/>
      <c r="M141" s="47" t="s">
        <v>1</v>
      </c>
      <c r="N141" s="124" t="s">
        <v>38</v>
      </c>
      <c r="O141" s="125">
        <v>2.9000000000000001E-2</v>
      </c>
      <c r="P141" s="125">
        <f>O141*H141</f>
        <v>2.8473359999999999</v>
      </c>
      <c r="Q141" s="125">
        <v>0</v>
      </c>
      <c r="R141" s="125">
        <f>Q141*H141</f>
        <v>0</v>
      </c>
      <c r="S141" s="125">
        <v>0</v>
      </c>
      <c r="T141" s="126">
        <f>S141*H141</f>
        <v>0</v>
      </c>
      <c r="AR141" s="16" t="s">
        <v>198</v>
      </c>
      <c r="AT141" s="16" t="s">
        <v>114</v>
      </c>
      <c r="AU141" s="16" t="s">
        <v>120</v>
      </c>
      <c r="AY141" s="16" t="s">
        <v>111</v>
      </c>
      <c r="BE141" s="127">
        <f>IF(N141="základní",J141,0)</f>
        <v>0</v>
      </c>
      <c r="BF141" s="127">
        <f>IF(N141="snížená",J141,0)</f>
        <v>0</v>
      </c>
      <c r="BG141" s="127">
        <f>IF(N141="zákl. přenesená",J141,0)</f>
        <v>0</v>
      </c>
      <c r="BH141" s="127">
        <f>IF(N141="sníž. přenesená",J141,0)</f>
        <v>0</v>
      </c>
      <c r="BI141" s="127">
        <f>IF(N141="nulová",J141,0)</f>
        <v>0</v>
      </c>
      <c r="BJ141" s="16" t="s">
        <v>120</v>
      </c>
      <c r="BK141" s="127">
        <f>ROUND(I141*H141,2)</f>
        <v>0</v>
      </c>
      <c r="BL141" s="16" t="s">
        <v>198</v>
      </c>
      <c r="BM141" s="16" t="s">
        <v>242</v>
      </c>
    </row>
    <row r="142" spans="2:65" s="11" customFormat="1">
      <c r="B142" s="128"/>
      <c r="D142" s="129" t="s">
        <v>170</v>
      </c>
      <c r="E142" s="130" t="s">
        <v>1</v>
      </c>
      <c r="F142" s="131" t="s">
        <v>243</v>
      </c>
      <c r="H142" s="132">
        <v>2.3559999999999999</v>
      </c>
      <c r="L142" s="128"/>
      <c r="M142" s="133"/>
      <c r="N142" s="134"/>
      <c r="O142" s="134"/>
      <c r="P142" s="134"/>
      <c r="Q142" s="134"/>
      <c r="R142" s="134"/>
      <c r="S142" s="134"/>
      <c r="T142" s="135"/>
      <c r="AT142" s="130" t="s">
        <v>170</v>
      </c>
      <c r="AU142" s="130" t="s">
        <v>120</v>
      </c>
      <c r="AV142" s="11" t="s">
        <v>120</v>
      </c>
      <c r="AW142" s="11" t="s">
        <v>28</v>
      </c>
      <c r="AX142" s="11" t="s">
        <v>66</v>
      </c>
      <c r="AY142" s="130" t="s">
        <v>111</v>
      </c>
    </row>
    <row r="143" spans="2:65" s="11" customFormat="1">
      <c r="B143" s="128"/>
      <c r="D143" s="129" t="s">
        <v>170</v>
      </c>
      <c r="E143" s="130" t="s">
        <v>1</v>
      </c>
      <c r="F143" s="131" t="s">
        <v>244</v>
      </c>
      <c r="H143" s="132">
        <v>38.676000000000002</v>
      </c>
      <c r="L143" s="128"/>
      <c r="M143" s="133"/>
      <c r="N143" s="134"/>
      <c r="O143" s="134"/>
      <c r="P143" s="134"/>
      <c r="Q143" s="134"/>
      <c r="R143" s="134"/>
      <c r="S143" s="134"/>
      <c r="T143" s="135"/>
      <c r="AT143" s="130" t="s">
        <v>170</v>
      </c>
      <c r="AU143" s="130" t="s">
        <v>120</v>
      </c>
      <c r="AV143" s="11" t="s">
        <v>120</v>
      </c>
      <c r="AW143" s="11" t="s">
        <v>28</v>
      </c>
      <c r="AX143" s="11" t="s">
        <v>66</v>
      </c>
      <c r="AY143" s="130" t="s">
        <v>111</v>
      </c>
    </row>
    <row r="144" spans="2:65" s="11" customFormat="1">
      <c r="B144" s="128"/>
      <c r="D144" s="129" t="s">
        <v>170</v>
      </c>
      <c r="E144" s="130" t="s">
        <v>1</v>
      </c>
      <c r="F144" s="131" t="s">
        <v>245</v>
      </c>
      <c r="H144" s="132">
        <v>14.7</v>
      </c>
      <c r="L144" s="128"/>
      <c r="M144" s="133"/>
      <c r="N144" s="134"/>
      <c r="O144" s="134"/>
      <c r="P144" s="134"/>
      <c r="Q144" s="134"/>
      <c r="R144" s="134"/>
      <c r="S144" s="134"/>
      <c r="T144" s="135"/>
      <c r="AT144" s="130" t="s">
        <v>170</v>
      </c>
      <c r="AU144" s="130" t="s">
        <v>120</v>
      </c>
      <c r="AV144" s="11" t="s">
        <v>120</v>
      </c>
      <c r="AW144" s="11" t="s">
        <v>28</v>
      </c>
      <c r="AX144" s="11" t="s">
        <v>66</v>
      </c>
      <c r="AY144" s="130" t="s">
        <v>111</v>
      </c>
    </row>
    <row r="145" spans="2:65" s="11" customFormat="1">
      <c r="B145" s="128"/>
      <c r="D145" s="129" t="s">
        <v>170</v>
      </c>
      <c r="E145" s="130" t="s">
        <v>1</v>
      </c>
      <c r="F145" s="131" t="s">
        <v>246</v>
      </c>
      <c r="H145" s="132">
        <v>11.385999999999999</v>
      </c>
      <c r="L145" s="128"/>
      <c r="M145" s="133"/>
      <c r="N145" s="134"/>
      <c r="O145" s="134"/>
      <c r="P145" s="134"/>
      <c r="Q145" s="134"/>
      <c r="R145" s="134"/>
      <c r="S145" s="134"/>
      <c r="T145" s="135"/>
      <c r="AT145" s="130" t="s">
        <v>170</v>
      </c>
      <c r="AU145" s="130" t="s">
        <v>120</v>
      </c>
      <c r="AV145" s="11" t="s">
        <v>120</v>
      </c>
      <c r="AW145" s="11" t="s">
        <v>28</v>
      </c>
      <c r="AX145" s="11" t="s">
        <v>66</v>
      </c>
      <c r="AY145" s="130" t="s">
        <v>111</v>
      </c>
    </row>
    <row r="146" spans="2:65" s="11" customFormat="1">
      <c r="B146" s="128"/>
      <c r="D146" s="129" t="s">
        <v>170</v>
      </c>
      <c r="E146" s="130" t="s">
        <v>1</v>
      </c>
      <c r="F146" s="131" t="s">
        <v>247</v>
      </c>
      <c r="H146" s="132">
        <v>8.84</v>
      </c>
      <c r="L146" s="128"/>
      <c r="M146" s="133"/>
      <c r="N146" s="134"/>
      <c r="O146" s="134"/>
      <c r="P146" s="134"/>
      <c r="Q146" s="134"/>
      <c r="R146" s="134"/>
      <c r="S146" s="134"/>
      <c r="T146" s="135"/>
      <c r="AT146" s="130" t="s">
        <v>170</v>
      </c>
      <c r="AU146" s="130" t="s">
        <v>120</v>
      </c>
      <c r="AV146" s="11" t="s">
        <v>120</v>
      </c>
      <c r="AW146" s="11" t="s">
        <v>28</v>
      </c>
      <c r="AX146" s="11" t="s">
        <v>66</v>
      </c>
      <c r="AY146" s="130" t="s">
        <v>111</v>
      </c>
    </row>
    <row r="147" spans="2:65" s="11" customFormat="1">
      <c r="B147" s="128"/>
      <c r="D147" s="129" t="s">
        <v>170</v>
      </c>
      <c r="E147" s="130" t="s">
        <v>1</v>
      </c>
      <c r="F147" s="131" t="s">
        <v>248</v>
      </c>
      <c r="H147" s="132">
        <v>22.225999999999999</v>
      </c>
      <c r="L147" s="128"/>
      <c r="M147" s="133"/>
      <c r="N147" s="134"/>
      <c r="O147" s="134"/>
      <c r="P147" s="134"/>
      <c r="Q147" s="134"/>
      <c r="R147" s="134"/>
      <c r="S147" s="134"/>
      <c r="T147" s="135"/>
      <c r="AT147" s="130" t="s">
        <v>170</v>
      </c>
      <c r="AU147" s="130" t="s">
        <v>120</v>
      </c>
      <c r="AV147" s="11" t="s">
        <v>120</v>
      </c>
      <c r="AW147" s="11" t="s">
        <v>28</v>
      </c>
      <c r="AX147" s="11" t="s">
        <v>66</v>
      </c>
      <c r="AY147" s="130" t="s">
        <v>111</v>
      </c>
    </row>
    <row r="148" spans="2:65" s="14" customFormat="1">
      <c r="B148" s="149"/>
      <c r="D148" s="129" t="s">
        <v>170</v>
      </c>
      <c r="E148" s="150" t="s">
        <v>1</v>
      </c>
      <c r="F148" s="151" t="s">
        <v>191</v>
      </c>
      <c r="H148" s="152">
        <v>98.183999999999997</v>
      </c>
      <c r="L148" s="149"/>
      <c r="M148" s="153"/>
      <c r="N148" s="154"/>
      <c r="O148" s="154"/>
      <c r="P148" s="154"/>
      <c r="Q148" s="154"/>
      <c r="R148" s="154"/>
      <c r="S148" s="154"/>
      <c r="T148" s="155"/>
      <c r="AT148" s="150" t="s">
        <v>170</v>
      </c>
      <c r="AU148" s="150" t="s">
        <v>120</v>
      </c>
      <c r="AV148" s="14" t="s">
        <v>119</v>
      </c>
      <c r="AW148" s="14" t="s">
        <v>28</v>
      </c>
      <c r="AX148" s="14" t="s">
        <v>71</v>
      </c>
      <c r="AY148" s="150" t="s">
        <v>111</v>
      </c>
    </row>
    <row r="149" spans="2:65" s="1" customFormat="1" ht="16.5" customHeight="1">
      <c r="B149" s="117"/>
      <c r="C149" s="156" t="s">
        <v>249</v>
      </c>
      <c r="D149" s="156" t="s">
        <v>225</v>
      </c>
      <c r="E149" s="157" t="s">
        <v>250</v>
      </c>
      <c r="F149" s="158" t="s">
        <v>251</v>
      </c>
      <c r="G149" s="159" t="s">
        <v>196</v>
      </c>
      <c r="H149" s="160">
        <v>2.9000000000000001E-2</v>
      </c>
      <c r="I149" s="161"/>
      <c r="J149" s="161">
        <f>ROUND(I149*H149,2)</f>
        <v>0</v>
      </c>
      <c r="K149" s="158" t="s">
        <v>118</v>
      </c>
      <c r="L149" s="162"/>
      <c r="M149" s="163" t="s">
        <v>1</v>
      </c>
      <c r="N149" s="164" t="s">
        <v>38</v>
      </c>
      <c r="O149" s="125">
        <v>0</v>
      </c>
      <c r="P149" s="125">
        <f>O149*H149</f>
        <v>0</v>
      </c>
      <c r="Q149" s="125">
        <v>1</v>
      </c>
      <c r="R149" s="125">
        <f>Q149*H149</f>
        <v>2.9000000000000001E-2</v>
      </c>
      <c r="S149" s="125">
        <v>0</v>
      </c>
      <c r="T149" s="126">
        <f>S149*H149</f>
        <v>0</v>
      </c>
      <c r="AR149" s="16" t="s">
        <v>229</v>
      </c>
      <c r="AT149" s="16" t="s">
        <v>225</v>
      </c>
      <c r="AU149" s="16" t="s">
        <v>120</v>
      </c>
      <c r="AY149" s="16" t="s">
        <v>111</v>
      </c>
      <c r="BE149" s="127">
        <f>IF(N149="základní",J149,0)</f>
        <v>0</v>
      </c>
      <c r="BF149" s="127">
        <f>IF(N149="snížená",J149,0)</f>
        <v>0</v>
      </c>
      <c r="BG149" s="127">
        <f>IF(N149="zákl. přenesená",J149,0)</f>
        <v>0</v>
      </c>
      <c r="BH149" s="127">
        <f>IF(N149="sníž. přenesená",J149,0)</f>
        <v>0</v>
      </c>
      <c r="BI149" s="127">
        <f>IF(N149="nulová",J149,0)</f>
        <v>0</v>
      </c>
      <c r="BJ149" s="16" t="s">
        <v>120</v>
      </c>
      <c r="BK149" s="127">
        <f>ROUND(I149*H149,2)</f>
        <v>0</v>
      </c>
      <c r="BL149" s="16" t="s">
        <v>198</v>
      </c>
      <c r="BM149" s="16" t="s">
        <v>252</v>
      </c>
    </row>
    <row r="150" spans="2:65" s="11" customFormat="1">
      <c r="B150" s="128"/>
      <c r="D150" s="129" t="s">
        <v>170</v>
      </c>
      <c r="F150" s="131" t="s">
        <v>253</v>
      </c>
      <c r="H150" s="132">
        <v>2.9000000000000001E-2</v>
      </c>
      <c r="L150" s="128"/>
      <c r="M150" s="133"/>
      <c r="N150" s="134"/>
      <c r="O150" s="134"/>
      <c r="P150" s="134"/>
      <c r="Q150" s="134"/>
      <c r="R150" s="134"/>
      <c r="S150" s="134"/>
      <c r="T150" s="135"/>
      <c r="AT150" s="130" t="s">
        <v>170</v>
      </c>
      <c r="AU150" s="130" t="s">
        <v>120</v>
      </c>
      <c r="AV150" s="11" t="s">
        <v>120</v>
      </c>
      <c r="AW150" s="11" t="s">
        <v>3</v>
      </c>
      <c r="AX150" s="11" t="s">
        <v>71</v>
      </c>
      <c r="AY150" s="130" t="s">
        <v>111</v>
      </c>
    </row>
    <row r="151" spans="2:65" s="1" customFormat="1" ht="16.5" customHeight="1">
      <c r="B151" s="117"/>
      <c r="C151" s="118" t="s">
        <v>254</v>
      </c>
      <c r="D151" s="118" t="s">
        <v>114</v>
      </c>
      <c r="E151" s="119" t="s">
        <v>255</v>
      </c>
      <c r="F151" s="120" t="s">
        <v>256</v>
      </c>
      <c r="G151" s="121" t="s">
        <v>117</v>
      </c>
      <c r="H151" s="122">
        <v>98.183999999999997</v>
      </c>
      <c r="I151" s="123"/>
      <c r="J151" s="123">
        <f>ROUND(I151*H151,2)</f>
        <v>0</v>
      </c>
      <c r="K151" s="120" t="s">
        <v>118</v>
      </c>
      <c r="L151" s="27"/>
      <c r="M151" s="47" t="s">
        <v>1</v>
      </c>
      <c r="N151" s="124" t="s">
        <v>38</v>
      </c>
      <c r="O151" s="125">
        <v>0.17899999999999999</v>
      </c>
      <c r="P151" s="125">
        <f>O151*H151</f>
        <v>17.574935999999997</v>
      </c>
      <c r="Q151" s="125">
        <v>8.8000000000000003E-4</v>
      </c>
      <c r="R151" s="125">
        <f>Q151*H151</f>
        <v>8.6401920000000007E-2</v>
      </c>
      <c r="S151" s="125">
        <v>0</v>
      </c>
      <c r="T151" s="126">
        <f>S151*H151</f>
        <v>0</v>
      </c>
      <c r="AR151" s="16" t="s">
        <v>198</v>
      </c>
      <c r="AT151" s="16" t="s">
        <v>114</v>
      </c>
      <c r="AU151" s="16" t="s">
        <v>120</v>
      </c>
      <c r="AY151" s="16" t="s">
        <v>111</v>
      </c>
      <c r="BE151" s="127">
        <f>IF(N151="základní",J151,0)</f>
        <v>0</v>
      </c>
      <c r="BF151" s="127">
        <f>IF(N151="snížená",J151,0)</f>
        <v>0</v>
      </c>
      <c r="BG151" s="127">
        <f>IF(N151="zákl. přenesená",J151,0)</f>
        <v>0</v>
      </c>
      <c r="BH151" s="127">
        <f>IF(N151="sníž. přenesená",J151,0)</f>
        <v>0</v>
      </c>
      <c r="BI151" s="127">
        <f>IF(N151="nulová",J151,0)</f>
        <v>0</v>
      </c>
      <c r="BJ151" s="16" t="s">
        <v>120</v>
      </c>
      <c r="BK151" s="127">
        <f>ROUND(I151*H151,2)</f>
        <v>0</v>
      </c>
      <c r="BL151" s="16" t="s">
        <v>198</v>
      </c>
      <c r="BM151" s="16" t="s">
        <v>257</v>
      </c>
    </row>
    <row r="152" spans="2:65" s="1" customFormat="1" ht="16.5" customHeight="1">
      <c r="B152" s="117"/>
      <c r="C152" s="156" t="s">
        <v>258</v>
      </c>
      <c r="D152" s="156" t="s">
        <v>225</v>
      </c>
      <c r="E152" s="157" t="s">
        <v>259</v>
      </c>
      <c r="F152" s="158" t="s">
        <v>260</v>
      </c>
      <c r="G152" s="159" t="s">
        <v>117</v>
      </c>
      <c r="H152" s="160">
        <v>112.91200000000001</v>
      </c>
      <c r="I152" s="161"/>
      <c r="J152" s="161">
        <f>ROUND(I152*H152,2)</f>
        <v>0</v>
      </c>
      <c r="K152" s="158" t="s">
        <v>1</v>
      </c>
      <c r="L152" s="162"/>
      <c r="M152" s="163" t="s">
        <v>1</v>
      </c>
      <c r="N152" s="164" t="s">
        <v>38</v>
      </c>
      <c r="O152" s="125">
        <v>0</v>
      </c>
      <c r="P152" s="125">
        <f>O152*H152</f>
        <v>0</v>
      </c>
      <c r="Q152" s="125">
        <v>4.4999999999999997E-3</v>
      </c>
      <c r="R152" s="125">
        <f>Q152*H152</f>
        <v>0.508104</v>
      </c>
      <c r="S152" s="125">
        <v>0</v>
      </c>
      <c r="T152" s="126">
        <f>S152*H152</f>
        <v>0</v>
      </c>
      <c r="AR152" s="16" t="s">
        <v>229</v>
      </c>
      <c r="AT152" s="16" t="s">
        <v>225</v>
      </c>
      <c r="AU152" s="16" t="s">
        <v>120</v>
      </c>
      <c r="AY152" s="16" t="s">
        <v>111</v>
      </c>
      <c r="BE152" s="127">
        <f>IF(N152="základní",J152,0)</f>
        <v>0</v>
      </c>
      <c r="BF152" s="127">
        <f>IF(N152="snížená",J152,0)</f>
        <v>0</v>
      </c>
      <c r="BG152" s="127">
        <f>IF(N152="zákl. přenesená",J152,0)</f>
        <v>0</v>
      </c>
      <c r="BH152" s="127">
        <f>IF(N152="sníž. přenesená",J152,0)</f>
        <v>0</v>
      </c>
      <c r="BI152" s="127">
        <f>IF(N152="nulová",J152,0)</f>
        <v>0</v>
      </c>
      <c r="BJ152" s="16" t="s">
        <v>120</v>
      </c>
      <c r="BK152" s="127">
        <f>ROUND(I152*H152,2)</f>
        <v>0</v>
      </c>
      <c r="BL152" s="16" t="s">
        <v>198</v>
      </c>
      <c r="BM152" s="16" t="s">
        <v>261</v>
      </c>
    </row>
    <row r="153" spans="2:65" s="11" customFormat="1">
      <c r="B153" s="128"/>
      <c r="D153" s="129" t="s">
        <v>170</v>
      </c>
      <c r="F153" s="131" t="s">
        <v>262</v>
      </c>
      <c r="H153" s="132">
        <v>112.91200000000001</v>
      </c>
      <c r="L153" s="128"/>
      <c r="M153" s="133"/>
      <c r="N153" s="134"/>
      <c r="O153" s="134"/>
      <c r="P153" s="134"/>
      <c r="Q153" s="134"/>
      <c r="R153" s="134"/>
      <c r="S153" s="134"/>
      <c r="T153" s="135"/>
      <c r="AT153" s="130" t="s">
        <v>170</v>
      </c>
      <c r="AU153" s="130" t="s">
        <v>120</v>
      </c>
      <c r="AV153" s="11" t="s">
        <v>120</v>
      </c>
      <c r="AW153" s="11" t="s">
        <v>3</v>
      </c>
      <c r="AX153" s="11" t="s">
        <v>71</v>
      </c>
      <c r="AY153" s="130" t="s">
        <v>111</v>
      </c>
    </row>
    <row r="154" spans="2:65" s="1" customFormat="1" ht="16.5" customHeight="1">
      <c r="B154" s="117"/>
      <c r="C154" s="118" t="s">
        <v>263</v>
      </c>
      <c r="D154" s="118" t="s">
        <v>114</v>
      </c>
      <c r="E154" s="119" t="s">
        <v>264</v>
      </c>
      <c r="F154" s="120" t="s">
        <v>265</v>
      </c>
      <c r="G154" s="121" t="s">
        <v>235</v>
      </c>
      <c r="H154" s="122"/>
      <c r="I154" s="123"/>
      <c r="J154" s="123">
        <f>ROUND(I154*H154,2)</f>
        <v>0</v>
      </c>
      <c r="K154" s="120" t="s">
        <v>118</v>
      </c>
      <c r="L154" s="27"/>
      <c r="M154" s="47" t="s">
        <v>1</v>
      </c>
      <c r="N154" s="124" t="s">
        <v>38</v>
      </c>
      <c r="O154" s="125">
        <v>0</v>
      </c>
      <c r="P154" s="125">
        <f>O154*H154</f>
        <v>0</v>
      </c>
      <c r="Q154" s="125">
        <v>0</v>
      </c>
      <c r="R154" s="125">
        <f>Q154*H154</f>
        <v>0</v>
      </c>
      <c r="S154" s="125">
        <v>0</v>
      </c>
      <c r="T154" s="126">
        <f>S154*H154</f>
        <v>0</v>
      </c>
      <c r="AR154" s="16" t="s">
        <v>198</v>
      </c>
      <c r="AT154" s="16" t="s">
        <v>114</v>
      </c>
      <c r="AU154" s="16" t="s">
        <v>120</v>
      </c>
      <c r="AY154" s="16" t="s">
        <v>111</v>
      </c>
      <c r="BE154" s="127">
        <f>IF(N154="základní",J154,0)</f>
        <v>0</v>
      </c>
      <c r="BF154" s="127">
        <f>IF(N154="snížená",J154,0)</f>
        <v>0</v>
      </c>
      <c r="BG154" s="127">
        <f>IF(N154="zákl. přenesená",J154,0)</f>
        <v>0</v>
      </c>
      <c r="BH154" s="127">
        <f>IF(N154="sníž. přenesená",J154,0)</f>
        <v>0</v>
      </c>
      <c r="BI154" s="127">
        <f>IF(N154="nulová",J154,0)</f>
        <v>0</v>
      </c>
      <c r="BJ154" s="16" t="s">
        <v>120</v>
      </c>
      <c r="BK154" s="127">
        <f>ROUND(I154*H154,2)</f>
        <v>0</v>
      </c>
      <c r="BL154" s="16" t="s">
        <v>198</v>
      </c>
      <c r="BM154" s="16" t="s">
        <v>266</v>
      </c>
    </row>
    <row r="155" spans="2:65" s="10" customFormat="1" ht="22.9" customHeight="1">
      <c r="B155" s="105"/>
      <c r="D155" s="106" t="s">
        <v>65</v>
      </c>
      <c r="E155" s="115" t="s">
        <v>267</v>
      </c>
      <c r="F155" s="115" t="s">
        <v>268</v>
      </c>
      <c r="J155" s="116">
        <f>BK155</f>
        <v>0</v>
      </c>
      <c r="L155" s="105"/>
      <c r="M155" s="109"/>
      <c r="N155" s="110"/>
      <c r="O155" s="110"/>
      <c r="P155" s="111">
        <f>SUM(P156:P159)</f>
        <v>5.0008499999999998</v>
      </c>
      <c r="Q155" s="110"/>
      <c r="R155" s="111">
        <f>SUM(R156:R159)</f>
        <v>4.6452340000000002E-2</v>
      </c>
      <c r="S155" s="110"/>
      <c r="T155" s="112">
        <f>SUM(T156:T159)</f>
        <v>0</v>
      </c>
      <c r="AR155" s="106" t="s">
        <v>120</v>
      </c>
      <c r="AT155" s="113" t="s">
        <v>65</v>
      </c>
      <c r="AU155" s="113" t="s">
        <v>71</v>
      </c>
      <c r="AY155" s="106" t="s">
        <v>111</v>
      </c>
      <c r="BK155" s="114">
        <f>SUM(BK156:BK159)</f>
        <v>0</v>
      </c>
    </row>
    <row r="156" spans="2:65" s="1" customFormat="1" ht="16.5" customHeight="1">
      <c r="B156" s="117"/>
      <c r="C156" s="118" t="s">
        <v>269</v>
      </c>
      <c r="D156" s="118" t="s">
        <v>114</v>
      </c>
      <c r="E156" s="119" t="s">
        <v>270</v>
      </c>
      <c r="F156" s="120" t="s">
        <v>271</v>
      </c>
      <c r="G156" s="121" t="s">
        <v>168</v>
      </c>
      <c r="H156" s="122">
        <v>111.13</v>
      </c>
      <c r="I156" s="123"/>
      <c r="J156" s="123">
        <f>ROUND(I156*H156,2)</f>
        <v>0</v>
      </c>
      <c r="K156" s="120" t="s">
        <v>118</v>
      </c>
      <c r="L156" s="27"/>
      <c r="M156" s="47" t="s">
        <v>1</v>
      </c>
      <c r="N156" s="124" t="s">
        <v>38</v>
      </c>
      <c r="O156" s="125">
        <v>4.4999999999999998E-2</v>
      </c>
      <c r="P156" s="125">
        <f>O156*H156</f>
        <v>5.0008499999999998</v>
      </c>
      <c r="Q156" s="125">
        <v>0</v>
      </c>
      <c r="R156" s="125">
        <f>Q156*H156</f>
        <v>0</v>
      </c>
      <c r="S156" s="125">
        <v>0</v>
      </c>
      <c r="T156" s="126">
        <f>S156*H156</f>
        <v>0</v>
      </c>
      <c r="AR156" s="16" t="s">
        <v>198</v>
      </c>
      <c r="AT156" s="16" t="s">
        <v>114</v>
      </c>
      <c r="AU156" s="16" t="s">
        <v>120</v>
      </c>
      <c r="AY156" s="16" t="s">
        <v>111</v>
      </c>
      <c r="BE156" s="127">
        <f>IF(N156="základní",J156,0)</f>
        <v>0</v>
      </c>
      <c r="BF156" s="127">
        <f>IF(N156="snížená",J156,0)</f>
        <v>0</v>
      </c>
      <c r="BG156" s="127">
        <f>IF(N156="zákl. přenesená",J156,0)</f>
        <v>0</v>
      </c>
      <c r="BH156" s="127">
        <f>IF(N156="sníž. přenesená",J156,0)</f>
        <v>0</v>
      </c>
      <c r="BI156" s="127">
        <f>IF(N156="nulová",J156,0)</f>
        <v>0</v>
      </c>
      <c r="BJ156" s="16" t="s">
        <v>120</v>
      </c>
      <c r="BK156" s="127">
        <f>ROUND(I156*H156,2)</f>
        <v>0</v>
      </c>
      <c r="BL156" s="16" t="s">
        <v>198</v>
      </c>
      <c r="BM156" s="16" t="s">
        <v>272</v>
      </c>
    </row>
    <row r="157" spans="2:65" s="1" customFormat="1" ht="16.5" customHeight="1">
      <c r="B157" s="117"/>
      <c r="C157" s="156" t="s">
        <v>273</v>
      </c>
      <c r="D157" s="156" t="s">
        <v>225</v>
      </c>
      <c r="E157" s="157" t="s">
        <v>274</v>
      </c>
      <c r="F157" s="158" t="s">
        <v>275</v>
      </c>
      <c r="G157" s="159" t="s">
        <v>168</v>
      </c>
      <c r="H157" s="160">
        <v>122.24299999999999</v>
      </c>
      <c r="I157" s="161"/>
      <c r="J157" s="161">
        <f>ROUND(I157*H157,2)</f>
        <v>0</v>
      </c>
      <c r="K157" s="158" t="s">
        <v>1</v>
      </c>
      <c r="L157" s="162"/>
      <c r="M157" s="163" t="s">
        <v>1</v>
      </c>
      <c r="N157" s="164" t="s">
        <v>38</v>
      </c>
      <c r="O157" s="125">
        <v>0</v>
      </c>
      <c r="P157" s="125">
        <f>O157*H157</f>
        <v>0</v>
      </c>
      <c r="Q157" s="125">
        <v>3.8000000000000002E-4</v>
      </c>
      <c r="R157" s="125">
        <f>Q157*H157</f>
        <v>4.6452340000000002E-2</v>
      </c>
      <c r="S157" s="125">
        <v>0</v>
      </c>
      <c r="T157" s="126">
        <f>S157*H157</f>
        <v>0</v>
      </c>
      <c r="AR157" s="16" t="s">
        <v>229</v>
      </c>
      <c r="AT157" s="16" t="s">
        <v>225</v>
      </c>
      <c r="AU157" s="16" t="s">
        <v>120</v>
      </c>
      <c r="AY157" s="16" t="s">
        <v>111</v>
      </c>
      <c r="BE157" s="127">
        <f>IF(N157="základní",J157,0)</f>
        <v>0</v>
      </c>
      <c r="BF157" s="127">
        <f>IF(N157="snížená",J157,0)</f>
        <v>0</v>
      </c>
      <c r="BG157" s="127">
        <f>IF(N157="zákl. přenesená",J157,0)</f>
        <v>0</v>
      </c>
      <c r="BH157" s="127">
        <f>IF(N157="sníž. přenesená",J157,0)</f>
        <v>0</v>
      </c>
      <c r="BI157" s="127">
        <f>IF(N157="nulová",J157,0)</f>
        <v>0</v>
      </c>
      <c r="BJ157" s="16" t="s">
        <v>120</v>
      </c>
      <c r="BK157" s="127">
        <f>ROUND(I157*H157,2)</f>
        <v>0</v>
      </c>
      <c r="BL157" s="16" t="s">
        <v>198</v>
      </c>
      <c r="BM157" s="16" t="s">
        <v>276</v>
      </c>
    </row>
    <row r="158" spans="2:65" s="11" customFormat="1">
      <c r="B158" s="128"/>
      <c r="D158" s="129" t="s">
        <v>170</v>
      </c>
      <c r="F158" s="131" t="s">
        <v>277</v>
      </c>
      <c r="H158" s="132">
        <v>122.24299999999999</v>
      </c>
      <c r="L158" s="128"/>
      <c r="M158" s="133"/>
      <c r="N158" s="134"/>
      <c r="O158" s="134"/>
      <c r="P158" s="134"/>
      <c r="Q158" s="134"/>
      <c r="R158" s="134"/>
      <c r="S158" s="134"/>
      <c r="T158" s="135"/>
      <c r="AT158" s="130" t="s">
        <v>170</v>
      </c>
      <c r="AU158" s="130" t="s">
        <v>120</v>
      </c>
      <c r="AV158" s="11" t="s">
        <v>120</v>
      </c>
      <c r="AW158" s="11" t="s">
        <v>3</v>
      </c>
      <c r="AX158" s="11" t="s">
        <v>71</v>
      </c>
      <c r="AY158" s="130" t="s">
        <v>111</v>
      </c>
    </row>
    <row r="159" spans="2:65" s="1" customFormat="1" ht="16.5" customHeight="1">
      <c r="B159" s="117"/>
      <c r="C159" s="118" t="s">
        <v>278</v>
      </c>
      <c r="D159" s="118" t="s">
        <v>114</v>
      </c>
      <c r="E159" s="119" t="s">
        <v>279</v>
      </c>
      <c r="F159" s="120" t="s">
        <v>280</v>
      </c>
      <c r="G159" s="121" t="s">
        <v>235</v>
      </c>
      <c r="H159" s="122"/>
      <c r="I159" s="123"/>
      <c r="J159" s="123">
        <f>ROUND(I159*H159,2)</f>
        <v>0</v>
      </c>
      <c r="K159" s="120" t="s">
        <v>118</v>
      </c>
      <c r="L159" s="27"/>
      <c r="M159" s="47" t="s">
        <v>1</v>
      </c>
      <c r="N159" s="124" t="s">
        <v>38</v>
      </c>
      <c r="O159" s="125">
        <v>0</v>
      </c>
      <c r="P159" s="125">
        <f>O159*H159</f>
        <v>0</v>
      </c>
      <c r="Q159" s="125">
        <v>0</v>
      </c>
      <c r="R159" s="125">
        <f>Q159*H159</f>
        <v>0</v>
      </c>
      <c r="S159" s="125">
        <v>0</v>
      </c>
      <c r="T159" s="126">
        <f>S159*H159</f>
        <v>0</v>
      </c>
      <c r="AR159" s="16" t="s">
        <v>198</v>
      </c>
      <c r="AT159" s="16" t="s">
        <v>114</v>
      </c>
      <c r="AU159" s="16" t="s">
        <v>120</v>
      </c>
      <c r="AY159" s="16" t="s">
        <v>111</v>
      </c>
      <c r="BE159" s="127">
        <f>IF(N159="základní",J159,0)</f>
        <v>0</v>
      </c>
      <c r="BF159" s="127">
        <f>IF(N159="snížená",J159,0)</f>
        <v>0</v>
      </c>
      <c r="BG159" s="127">
        <f>IF(N159="zákl. přenesená",J159,0)</f>
        <v>0</v>
      </c>
      <c r="BH159" s="127">
        <f>IF(N159="sníž. přenesená",J159,0)</f>
        <v>0</v>
      </c>
      <c r="BI159" s="127">
        <f>IF(N159="nulová",J159,0)</f>
        <v>0</v>
      </c>
      <c r="BJ159" s="16" t="s">
        <v>120</v>
      </c>
      <c r="BK159" s="127">
        <f>ROUND(I159*H159,2)</f>
        <v>0</v>
      </c>
      <c r="BL159" s="16" t="s">
        <v>198</v>
      </c>
      <c r="BM159" s="16" t="s">
        <v>281</v>
      </c>
    </row>
    <row r="160" spans="2:65" s="10" customFormat="1" ht="22.9" customHeight="1">
      <c r="B160" s="105"/>
      <c r="D160" s="106" t="s">
        <v>65</v>
      </c>
      <c r="E160" s="115" t="s">
        <v>282</v>
      </c>
      <c r="F160" s="115" t="s">
        <v>283</v>
      </c>
      <c r="J160" s="116">
        <f>BK160</f>
        <v>0</v>
      </c>
      <c r="L160" s="105"/>
      <c r="M160" s="109"/>
      <c r="N160" s="110"/>
      <c r="O160" s="110"/>
      <c r="P160" s="111">
        <f>SUM(P161:P164)</f>
        <v>27.575399999999998</v>
      </c>
      <c r="Q160" s="110"/>
      <c r="R160" s="111">
        <f>SUM(R161:R164)</f>
        <v>0.19702999999999998</v>
      </c>
      <c r="S160" s="110"/>
      <c r="T160" s="112">
        <f>SUM(T161:T164)</f>
        <v>0</v>
      </c>
      <c r="AR160" s="106" t="s">
        <v>120</v>
      </c>
      <c r="AT160" s="113" t="s">
        <v>65</v>
      </c>
      <c r="AU160" s="113" t="s">
        <v>71</v>
      </c>
      <c r="AY160" s="106" t="s">
        <v>111</v>
      </c>
      <c r="BK160" s="114">
        <f>SUM(BK161:BK164)</f>
        <v>0</v>
      </c>
    </row>
    <row r="161" spans="2:65" s="1" customFormat="1" ht="22.5" customHeight="1">
      <c r="B161" s="117"/>
      <c r="C161" s="118" t="s">
        <v>284</v>
      </c>
      <c r="D161" s="118" t="s">
        <v>114</v>
      </c>
      <c r="E161" s="119" t="s">
        <v>285</v>
      </c>
      <c r="F161" s="120" t="s">
        <v>286</v>
      </c>
      <c r="G161" s="121" t="s">
        <v>168</v>
      </c>
      <c r="H161" s="122">
        <v>23.4</v>
      </c>
      <c r="I161" s="123"/>
      <c r="J161" s="123">
        <f>ROUND(I161*H161,2)</f>
        <v>0</v>
      </c>
      <c r="K161" s="120" t="s">
        <v>1</v>
      </c>
      <c r="L161" s="27"/>
      <c r="M161" s="47" t="s">
        <v>1</v>
      </c>
      <c r="N161" s="124" t="s">
        <v>38</v>
      </c>
      <c r="O161" s="125">
        <v>0.22800000000000001</v>
      </c>
      <c r="P161" s="125">
        <f>O161*H161</f>
        <v>5.3351999999999995</v>
      </c>
      <c r="Q161" s="125">
        <v>2.2699999999999999E-3</v>
      </c>
      <c r="R161" s="125">
        <f>Q161*H161</f>
        <v>5.3117999999999992E-2</v>
      </c>
      <c r="S161" s="125">
        <v>0</v>
      </c>
      <c r="T161" s="126">
        <f>S161*H161</f>
        <v>0</v>
      </c>
      <c r="AR161" s="16" t="s">
        <v>198</v>
      </c>
      <c r="AT161" s="16" t="s">
        <v>114</v>
      </c>
      <c r="AU161" s="16" t="s">
        <v>120</v>
      </c>
      <c r="AY161" s="16" t="s">
        <v>111</v>
      </c>
      <c r="BE161" s="127">
        <f>IF(N161="základní",J161,0)</f>
        <v>0</v>
      </c>
      <c r="BF161" s="127">
        <f>IF(N161="snížená",J161,0)</f>
        <v>0</v>
      </c>
      <c r="BG161" s="127">
        <f>IF(N161="zákl. přenesená",J161,0)</f>
        <v>0</v>
      </c>
      <c r="BH161" s="127">
        <f>IF(N161="sníž. přenesená",J161,0)</f>
        <v>0</v>
      </c>
      <c r="BI161" s="127">
        <f>IF(N161="nulová",J161,0)</f>
        <v>0</v>
      </c>
      <c r="BJ161" s="16" t="s">
        <v>120</v>
      </c>
      <c r="BK161" s="127">
        <f>ROUND(I161*H161,2)</f>
        <v>0</v>
      </c>
      <c r="BL161" s="16" t="s">
        <v>198</v>
      </c>
      <c r="BM161" s="16" t="s">
        <v>287</v>
      </c>
    </row>
    <row r="162" spans="2:65" s="1" customFormat="1" ht="22.5" customHeight="1">
      <c r="B162" s="117"/>
      <c r="C162" s="118" t="s">
        <v>229</v>
      </c>
      <c r="D162" s="118" t="s">
        <v>114</v>
      </c>
      <c r="E162" s="119" t="s">
        <v>288</v>
      </c>
      <c r="F162" s="120" t="s">
        <v>289</v>
      </c>
      <c r="G162" s="121" t="s">
        <v>168</v>
      </c>
      <c r="H162" s="122">
        <v>33.4</v>
      </c>
      <c r="I162" s="123"/>
      <c r="J162" s="123">
        <f>ROUND(I162*H162,2)</f>
        <v>0</v>
      </c>
      <c r="K162" s="120" t="s">
        <v>1</v>
      </c>
      <c r="L162" s="27"/>
      <c r="M162" s="47" t="s">
        <v>1</v>
      </c>
      <c r="N162" s="124" t="s">
        <v>38</v>
      </c>
      <c r="O162" s="125">
        <v>0.22800000000000001</v>
      </c>
      <c r="P162" s="125">
        <f>O162*H162</f>
        <v>7.6151999999999997</v>
      </c>
      <c r="Q162" s="125">
        <v>2.2699999999999999E-3</v>
      </c>
      <c r="R162" s="125">
        <f>Q162*H162</f>
        <v>7.5817999999999997E-2</v>
      </c>
      <c r="S162" s="125">
        <v>0</v>
      </c>
      <c r="T162" s="126">
        <f>S162*H162</f>
        <v>0</v>
      </c>
      <c r="AR162" s="16" t="s">
        <v>198</v>
      </c>
      <c r="AT162" s="16" t="s">
        <v>114</v>
      </c>
      <c r="AU162" s="16" t="s">
        <v>120</v>
      </c>
      <c r="AY162" s="16" t="s">
        <v>111</v>
      </c>
      <c r="BE162" s="127">
        <f>IF(N162="základní",J162,0)</f>
        <v>0</v>
      </c>
      <c r="BF162" s="127">
        <f>IF(N162="snížená",J162,0)</f>
        <v>0</v>
      </c>
      <c r="BG162" s="127">
        <f>IF(N162="zákl. přenesená",J162,0)</f>
        <v>0</v>
      </c>
      <c r="BH162" s="127">
        <f>IF(N162="sníž. přenesená",J162,0)</f>
        <v>0</v>
      </c>
      <c r="BI162" s="127">
        <f>IF(N162="nulová",J162,0)</f>
        <v>0</v>
      </c>
      <c r="BJ162" s="16" t="s">
        <v>120</v>
      </c>
      <c r="BK162" s="127">
        <f>ROUND(I162*H162,2)</f>
        <v>0</v>
      </c>
      <c r="BL162" s="16" t="s">
        <v>198</v>
      </c>
      <c r="BM162" s="16" t="s">
        <v>290</v>
      </c>
    </row>
    <row r="163" spans="2:65" s="1" customFormat="1" ht="22.5" customHeight="1">
      <c r="B163" s="117"/>
      <c r="C163" s="118" t="s">
        <v>291</v>
      </c>
      <c r="D163" s="118" t="s">
        <v>114</v>
      </c>
      <c r="E163" s="119" t="s">
        <v>292</v>
      </c>
      <c r="F163" s="120" t="s">
        <v>293</v>
      </c>
      <c r="G163" s="121" t="s">
        <v>168</v>
      </c>
      <c r="H163" s="122">
        <v>23.4</v>
      </c>
      <c r="I163" s="123"/>
      <c r="J163" s="123">
        <f>ROUND(I163*H163,2)</f>
        <v>0</v>
      </c>
      <c r="K163" s="120" t="s">
        <v>1</v>
      </c>
      <c r="L163" s="27"/>
      <c r="M163" s="47" t="s">
        <v>1</v>
      </c>
      <c r="N163" s="124" t="s">
        <v>38</v>
      </c>
      <c r="O163" s="125">
        <v>0.625</v>
      </c>
      <c r="P163" s="125">
        <f>O163*H163</f>
        <v>14.625</v>
      </c>
      <c r="Q163" s="125">
        <v>2.9099999999999998E-3</v>
      </c>
      <c r="R163" s="125">
        <f>Q163*H163</f>
        <v>6.8093999999999988E-2</v>
      </c>
      <c r="S163" s="125">
        <v>0</v>
      </c>
      <c r="T163" s="126">
        <f>S163*H163</f>
        <v>0</v>
      </c>
      <c r="AR163" s="16" t="s">
        <v>198</v>
      </c>
      <c r="AT163" s="16" t="s">
        <v>114</v>
      </c>
      <c r="AU163" s="16" t="s">
        <v>120</v>
      </c>
      <c r="AY163" s="16" t="s">
        <v>111</v>
      </c>
      <c r="BE163" s="127">
        <f>IF(N163="základní",J163,0)</f>
        <v>0</v>
      </c>
      <c r="BF163" s="127">
        <f>IF(N163="snížená",J163,0)</f>
        <v>0</v>
      </c>
      <c r="BG163" s="127">
        <f>IF(N163="zákl. přenesená",J163,0)</f>
        <v>0</v>
      </c>
      <c r="BH163" s="127">
        <f>IF(N163="sníž. přenesená",J163,0)</f>
        <v>0</v>
      </c>
      <c r="BI163" s="127">
        <f>IF(N163="nulová",J163,0)</f>
        <v>0</v>
      </c>
      <c r="BJ163" s="16" t="s">
        <v>120</v>
      </c>
      <c r="BK163" s="127">
        <f>ROUND(I163*H163,2)</f>
        <v>0</v>
      </c>
      <c r="BL163" s="16" t="s">
        <v>198</v>
      </c>
      <c r="BM163" s="16" t="s">
        <v>294</v>
      </c>
    </row>
    <row r="164" spans="2:65" s="1" customFormat="1" ht="16.5" customHeight="1">
      <c r="B164" s="117"/>
      <c r="C164" s="118" t="s">
        <v>295</v>
      </c>
      <c r="D164" s="118" t="s">
        <v>114</v>
      </c>
      <c r="E164" s="119" t="s">
        <v>296</v>
      </c>
      <c r="F164" s="120" t="s">
        <v>297</v>
      </c>
      <c r="G164" s="121" t="s">
        <v>235</v>
      </c>
      <c r="H164" s="122"/>
      <c r="I164" s="123"/>
      <c r="J164" s="123">
        <f>ROUND(I164*H164,2)</f>
        <v>0</v>
      </c>
      <c r="K164" s="120" t="s">
        <v>118</v>
      </c>
      <c r="L164" s="27"/>
      <c r="M164" s="47" t="s">
        <v>1</v>
      </c>
      <c r="N164" s="124" t="s">
        <v>38</v>
      </c>
      <c r="O164" s="125">
        <v>0</v>
      </c>
      <c r="P164" s="125">
        <f>O164*H164</f>
        <v>0</v>
      </c>
      <c r="Q164" s="125">
        <v>0</v>
      </c>
      <c r="R164" s="125">
        <f>Q164*H164</f>
        <v>0</v>
      </c>
      <c r="S164" s="125">
        <v>0</v>
      </c>
      <c r="T164" s="126">
        <f>S164*H164</f>
        <v>0</v>
      </c>
      <c r="AR164" s="16" t="s">
        <v>198</v>
      </c>
      <c r="AT164" s="16" t="s">
        <v>114</v>
      </c>
      <c r="AU164" s="16" t="s">
        <v>120</v>
      </c>
      <c r="AY164" s="16" t="s">
        <v>111</v>
      </c>
      <c r="BE164" s="127">
        <f>IF(N164="základní",J164,0)</f>
        <v>0</v>
      </c>
      <c r="BF164" s="127">
        <f>IF(N164="snížená",J164,0)</f>
        <v>0</v>
      </c>
      <c r="BG164" s="127">
        <f>IF(N164="zákl. přenesená",J164,0)</f>
        <v>0</v>
      </c>
      <c r="BH164" s="127">
        <f>IF(N164="sníž. přenesená",J164,0)</f>
        <v>0</v>
      </c>
      <c r="BI164" s="127">
        <f>IF(N164="nulová",J164,0)</f>
        <v>0</v>
      </c>
      <c r="BJ164" s="16" t="s">
        <v>120</v>
      </c>
      <c r="BK164" s="127">
        <f>ROUND(I164*H164,2)</f>
        <v>0</v>
      </c>
      <c r="BL164" s="16" t="s">
        <v>198</v>
      </c>
      <c r="BM164" s="16" t="s">
        <v>298</v>
      </c>
    </row>
    <row r="165" spans="2:65" s="10" customFormat="1" ht="22.9" customHeight="1">
      <c r="B165" s="105"/>
      <c r="D165" s="106" t="s">
        <v>65</v>
      </c>
      <c r="E165" s="115" t="s">
        <v>299</v>
      </c>
      <c r="F165" s="115" t="s">
        <v>300</v>
      </c>
      <c r="J165" s="116">
        <f>BK165</f>
        <v>0</v>
      </c>
      <c r="L165" s="105"/>
      <c r="M165" s="109"/>
      <c r="N165" s="110"/>
      <c r="O165" s="110"/>
      <c r="P165" s="111">
        <f>SUM(P166:P168)</f>
        <v>84</v>
      </c>
      <c r="Q165" s="110"/>
      <c r="R165" s="111">
        <f>SUM(R166:R168)</f>
        <v>7.4999999999999997E-3</v>
      </c>
      <c r="S165" s="110"/>
      <c r="T165" s="112">
        <f>SUM(T166:T168)</f>
        <v>0</v>
      </c>
      <c r="AR165" s="106" t="s">
        <v>120</v>
      </c>
      <c r="AT165" s="113" t="s">
        <v>65</v>
      </c>
      <c r="AU165" s="113" t="s">
        <v>71</v>
      </c>
      <c r="AY165" s="106" t="s">
        <v>111</v>
      </c>
      <c r="BK165" s="114">
        <f>SUM(BK166:BK168)</f>
        <v>0</v>
      </c>
    </row>
    <row r="166" spans="2:65" s="1" customFormat="1" ht="16.5" customHeight="1">
      <c r="B166" s="117"/>
      <c r="C166" s="118" t="s">
        <v>301</v>
      </c>
      <c r="D166" s="118" t="s">
        <v>114</v>
      </c>
      <c r="E166" s="119" t="s">
        <v>302</v>
      </c>
      <c r="F166" s="120" t="s">
        <v>303</v>
      </c>
      <c r="G166" s="121" t="s">
        <v>168</v>
      </c>
      <c r="H166" s="122">
        <v>2</v>
      </c>
      <c r="I166" s="123"/>
      <c r="J166" s="123">
        <f>ROUND(I166*H166,2)</f>
        <v>0</v>
      </c>
      <c r="K166" s="120" t="s">
        <v>1</v>
      </c>
      <c r="L166" s="27"/>
      <c r="M166" s="47" t="s">
        <v>1</v>
      </c>
      <c r="N166" s="124" t="s">
        <v>38</v>
      </c>
      <c r="O166" s="125">
        <v>0.67200000000000004</v>
      </c>
      <c r="P166" s="125">
        <f>O166*H166</f>
        <v>1.3440000000000001</v>
      </c>
      <c r="Q166" s="125">
        <v>6.0000000000000002E-5</v>
      </c>
      <c r="R166" s="125">
        <f>Q166*H166</f>
        <v>1.2E-4</v>
      </c>
      <c r="S166" s="125">
        <v>0</v>
      </c>
      <c r="T166" s="126">
        <f>S166*H166</f>
        <v>0</v>
      </c>
      <c r="AR166" s="16" t="s">
        <v>198</v>
      </c>
      <c r="AT166" s="16" t="s">
        <v>114</v>
      </c>
      <c r="AU166" s="16" t="s">
        <v>120</v>
      </c>
      <c r="AY166" s="16" t="s">
        <v>111</v>
      </c>
      <c r="BE166" s="127">
        <f>IF(N166="základní",J166,0)</f>
        <v>0</v>
      </c>
      <c r="BF166" s="127">
        <f>IF(N166="snížená",J166,0)</f>
        <v>0</v>
      </c>
      <c r="BG166" s="127">
        <f>IF(N166="zákl. přenesená",J166,0)</f>
        <v>0</v>
      </c>
      <c r="BH166" s="127">
        <f>IF(N166="sníž. přenesená",J166,0)</f>
        <v>0</v>
      </c>
      <c r="BI166" s="127">
        <f>IF(N166="nulová",J166,0)</f>
        <v>0</v>
      </c>
      <c r="BJ166" s="16" t="s">
        <v>120</v>
      </c>
      <c r="BK166" s="127">
        <f>ROUND(I166*H166,2)</f>
        <v>0</v>
      </c>
      <c r="BL166" s="16" t="s">
        <v>198</v>
      </c>
      <c r="BM166" s="16" t="s">
        <v>304</v>
      </c>
    </row>
    <row r="167" spans="2:65" s="1" customFormat="1" ht="16.5" customHeight="1">
      <c r="B167" s="117"/>
      <c r="C167" s="118" t="s">
        <v>305</v>
      </c>
      <c r="D167" s="118" t="s">
        <v>114</v>
      </c>
      <c r="E167" s="119" t="s">
        <v>306</v>
      </c>
      <c r="F167" s="120" t="s">
        <v>307</v>
      </c>
      <c r="G167" s="121" t="s">
        <v>148</v>
      </c>
      <c r="H167" s="122">
        <v>88</v>
      </c>
      <c r="I167" s="123"/>
      <c r="J167" s="123">
        <f>ROUND(I167*H167,2)</f>
        <v>0</v>
      </c>
      <c r="K167" s="120" t="s">
        <v>1</v>
      </c>
      <c r="L167" s="27"/>
      <c r="M167" s="47" t="s">
        <v>1</v>
      </c>
      <c r="N167" s="124" t="s">
        <v>38</v>
      </c>
      <c r="O167" s="125">
        <v>0.67200000000000004</v>
      </c>
      <c r="P167" s="125">
        <f>O167*H167</f>
        <v>59.136000000000003</v>
      </c>
      <c r="Q167" s="125">
        <v>6.0000000000000002E-5</v>
      </c>
      <c r="R167" s="125">
        <f>Q167*H167</f>
        <v>5.28E-3</v>
      </c>
      <c r="S167" s="125">
        <v>0</v>
      </c>
      <c r="T167" s="126">
        <f>S167*H167</f>
        <v>0</v>
      </c>
      <c r="AR167" s="16" t="s">
        <v>198</v>
      </c>
      <c r="AT167" s="16" t="s">
        <v>114</v>
      </c>
      <c r="AU167" s="16" t="s">
        <v>120</v>
      </c>
      <c r="AY167" s="16" t="s">
        <v>111</v>
      </c>
      <c r="BE167" s="127">
        <f>IF(N167="základní",J167,0)</f>
        <v>0</v>
      </c>
      <c r="BF167" s="127">
        <f>IF(N167="snížená",J167,0)</f>
        <v>0</v>
      </c>
      <c r="BG167" s="127">
        <f>IF(N167="zákl. přenesená",J167,0)</f>
        <v>0</v>
      </c>
      <c r="BH167" s="127">
        <f>IF(N167="sníž. přenesená",J167,0)</f>
        <v>0</v>
      </c>
      <c r="BI167" s="127">
        <f>IF(N167="nulová",J167,0)</f>
        <v>0</v>
      </c>
      <c r="BJ167" s="16" t="s">
        <v>120</v>
      </c>
      <c r="BK167" s="127">
        <f>ROUND(I167*H167,2)</f>
        <v>0</v>
      </c>
      <c r="BL167" s="16" t="s">
        <v>198</v>
      </c>
      <c r="BM167" s="16" t="s">
        <v>308</v>
      </c>
    </row>
    <row r="168" spans="2:65" s="1" customFormat="1" ht="22.5" customHeight="1">
      <c r="B168" s="117"/>
      <c r="C168" s="118" t="s">
        <v>309</v>
      </c>
      <c r="D168" s="118" t="s">
        <v>114</v>
      </c>
      <c r="E168" s="119" t="s">
        <v>310</v>
      </c>
      <c r="F168" s="120" t="s">
        <v>311</v>
      </c>
      <c r="G168" s="121" t="s">
        <v>168</v>
      </c>
      <c r="H168" s="122">
        <v>35</v>
      </c>
      <c r="I168" s="123"/>
      <c r="J168" s="123">
        <f>ROUND(I168*H168,2)</f>
        <v>0</v>
      </c>
      <c r="K168" s="120" t="s">
        <v>1</v>
      </c>
      <c r="L168" s="27"/>
      <c r="M168" s="47" t="s">
        <v>1</v>
      </c>
      <c r="N168" s="124" t="s">
        <v>38</v>
      </c>
      <c r="O168" s="125">
        <v>0.67200000000000004</v>
      </c>
      <c r="P168" s="125">
        <f>O168*H168</f>
        <v>23.520000000000003</v>
      </c>
      <c r="Q168" s="125">
        <v>6.0000000000000002E-5</v>
      </c>
      <c r="R168" s="125">
        <f>Q168*H168</f>
        <v>2.0999999999999999E-3</v>
      </c>
      <c r="S168" s="125">
        <v>0</v>
      </c>
      <c r="T168" s="126">
        <f>S168*H168</f>
        <v>0</v>
      </c>
      <c r="AR168" s="16" t="s">
        <v>198</v>
      </c>
      <c r="AT168" s="16" t="s">
        <v>114</v>
      </c>
      <c r="AU168" s="16" t="s">
        <v>120</v>
      </c>
      <c r="AY168" s="16" t="s">
        <v>111</v>
      </c>
      <c r="BE168" s="127">
        <f>IF(N168="základní",J168,0)</f>
        <v>0</v>
      </c>
      <c r="BF168" s="127">
        <f>IF(N168="snížená",J168,0)</f>
        <v>0</v>
      </c>
      <c r="BG168" s="127">
        <f>IF(N168="zákl. přenesená",J168,0)</f>
        <v>0</v>
      </c>
      <c r="BH168" s="127">
        <f>IF(N168="sníž. přenesená",J168,0)</f>
        <v>0</v>
      </c>
      <c r="BI168" s="127">
        <f>IF(N168="nulová",J168,0)</f>
        <v>0</v>
      </c>
      <c r="BJ168" s="16" t="s">
        <v>120</v>
      </c>
      <c r="BK168" s="127">
        <f>ROUND(I168*H168,2)</f>
        <v>0</v>
      </c>
      <c r="BL168" s="16" t="s">
        <v>198</v>
      </c>
      <c r="BM168" s="16" t="s">
        <v>312</v>
      </c>
    </row>
    <row r="169" spans="2:65" s="10" customFormat="1" ht="22.9" customHeight="1">
      <c r="B169" s="105"/>
      <c r="D169" s="106" t="s">
        <v>65</v>
      </c>
      <c r="E169" s="115" t="s">
        <v>313</v>
      </c>
      <c r="F169" s="115" t="s">
        <v>314</v>
      </c>
      <c r="J169" s="116">
        <f>BK169</f>
        <v>0</v>
      </c>
      <c r="L169" s="105"/>
      <c r="M169" s="109"/>
      <c r="N169" s="110"/>
      <c r="O169" s="110"/>
      <c r="P169" s="111">
        <f>SUM(P170:P189)</f>
        <v>144.32134599999998</v>
      </c>
      <c r="Q169" s="110"/>
      <c r="R169" s="111">
        <f>SUM(R170:R189)</f>
        <v>2.3726886</v>
      </c>
      <c r="S169" s="110"/>
      <c r="T169" s="112">
        <f>SUM(T170:T189)</f>
        <v>6.3174268599999994</v>
      </c>
      <c r="AR169" s="106" t="s">
        <v>120</v>
      </c>
      <c r="AT169" s="113" t="s">
        <v>65</v>
      </c>
      <c r="AU169" s="113" t="s">
        <v>71</v>
      </c>
      <c r="AY169" s="106" t="s">
        <v>111</v>
      </c>
      <c r="BK169" s="114">
        <f>SUM(BK170:BK189)</f>
        <v>0</v>
      </c>
    </row>
    <row r="170" spans="2:65" s="1" customFormat="1" ht="16.5" customHeight="1">
      <c r="B170" s="117"/>
      <c r="C170" s="118" t="s">
        <v>315</v>
      </c>
      <c r="D170" s="118" t="s">
        <v>114</v>
      </c>
      <c r="E170" s="119" t="s">
        <v>316</v>
      </c>
      <c r="F170" s="120" t="s">
        <v>317</v>
      </c>
      <c r="G170" s="121" t="s">
        <v>117</v>
      </c>
      <c r="H170" s="122">
        <v>75.957999999999998</v>
      </c>
      <c r="I170" s="123"/>
      <c r="J170" s="123">
        <f>ROUND(I170*H170,2)</f>
        <v>0</v>
      </c>
      <c r="K170" s="120" t="s">
        <v>118</v>
      </c>
      <c r="L170" s="27"/>
      <c r="M170" s="47" t="s">
        <v>1</v>
      </c>
      <c r="N170" s="124" t="s">
        <v>38</v>
      </c>
      <c r="O170" s="125">
        <v>4.3999999999999997E-2</v>
      </c>
      <c r="P170" s="125">
        <f>O170*H170</f>
        <v>3.3421519999999996</v>
      </c>
      <c r="Q170" s="125">
        <v>2.9999999999999997E-4</v>
      </c>
      <c r="R170" s="125">
        <f>Q170*H170</f>
        <v>2.2787399999999996E-2</v>
      </c>
      <c r="S170" s="125">
        <v>0</v>
      </c>
      <c r="T170" s="126">
        <f>S170*H170</f>
        <v>0</v>
      </c>
      <c r="AR170" s="16" t="s">
        <v>198</v>
      </c>
      <c r="AT170" s="16" t="s">
        <v>114</v>
      </c>
      <c r="AU170" s="16" t="s">
        <v>120</v>
      </c>
      <c r="AY170" s="16" t="s">
        <v>111</v>
      </c>
      <c r="BE170" s="127">
        <f>IF(N170="základní",J170,0)</f>
        <v>0</v>
      </c>
      <c r="BF170" s="127">
        <f>IF(N170="snížená",J170,0)</f>
        <v>0</v>
      </c>
      <c r="BG170" s="127">
        <f>IF(N170="zákl. přenesená",J170,0)</f>
        <v>0</v>
      </c>
      <c r="BH170" s="127">
        <f>IF(N170="sníž. přenesená",J170,0)</f>
        <v>0</v>
      </c>
      <c r="BI170" s="127">
        <f>IF(N170="nulová",J170,0)</f>
        <v>0</v>
      </c>
      <c r="BJ170" s="16" t="s">
        <v>120</v>
      </c>
      <c r="BK170" s="127">
        <f>ROUND(I170*H170,2)</f>
        <v>0</v>
      </c>
      <c r="BL170" s="16" t="s">
        <v>198</v>
      </c>
      <c r="BM170" s="16" t="s">
        <v>318</v>
      </c>
    </row>
    <row r="171" spans="2:65" s="1" customFormat="1" ht="16.5" customHeight="1">
      <c r="B171" s="117"/>
      <c r="C171" s="118" t="s">
        <v>319</v>
      </c>
      <c r="D171" s="118" t="s">
        <v>114</v>
      </c>
      <c r="E171" s="119" t="s">
        <v>320</v>
      </c>
      <c r="F171" s="120" t="s">
        <v>321</v>
      </c>
      <c r="G171" s="121" t="s">
        <v>168</v>
      </c>
      <c r="H171" s="122">
        <v>111.13</v>
      </c>
      <c r="I171" s="123"/>
      <c r="J171" s="123">
        <f>ROUND(I171*H171,2)</f>
        <v>0</v>
      </c>
      <c r="K171" s="120" t="s">
        <v>1</v>
      </c>
      <c r="L171" s="27"/>
      <c r="M171" s="47" t="s">
        <v>1</v>
      </c>
      <c r="N171" s="124" t="s">
        <v>38</v>
      </c>
      <c r="O171" s="125">
        <v>0.27600000000000002</v>
      </c>
      <c r="P171" s="125">
        <f>O171*H171</f>
        <v>30.671880000000002</v>
      </c>
      <c r="Q171" s="125">
        <v>9.7000000000000005E-4</v>
      </c>
      <c r="R171" s="125">
        <f>Q171*H171</f>
        <v>0.10779610000000001</v>
      </c>
      <c r="S171" s="125">
        <v>0</v>
      </c>
      <c r="T171" s="126">
        <f>S171*H171</f>
        <v>0</v>
      </c>
      <c r="AR171" s="16" t="s">
        <v>198</v>
      </c>
      <c r="AT171" s="16" t="s">
        <v>114</v>
      </c>
      <c r="AU171" s="16" t="s">
        <v>120</v>
      </c>
      <c r="AY171" s="16" t="s">
        <v>111</v>
      </c>
      <c r="BE171" s="127">
        <f>IF(N171="základní",J171,0)</f>
        <v>0</v>
      </c>
      <c r="BF171" s="127">
        <f>IF(N171="snížená",J171,0)</f>
        <v>0</v>
      </c>
      <c r="BG171" s="127">
        <f>IF(N171="zákl. přenesená",J171,0)</f>
        <v>0</v>
      </c>
      <c r="BH171" s="127">
        <f>IF(N171="sníž. přenesená",J171,0)</f>
        <v>0</v>
      </c>
      <c r="BI171" s="127">
        <f>IF(N171="nulová",J171,0)</f>
        <v>0</v>
      </c>
      <c r="BJ171" s="16" t="s">
        <v>120</v>
      </c>
      <c r="BK171" s="127">
        <f>ROUND(I171*H171,2)</f>
        <v>0</v>
      </c>
      <c r="BL171" s="16" t="s">
        <v>198</v>
      </c>
      <c r="BM171" s="16" t="s">
        <v>322</v>
      </c>
    </row>
    <row r="172" spans="2:65" s="11" customFormat="1">
      <c r="B172" s="128"/>
      <c r="D172" s="129" t="s">
        <v>170</v>
      </c>
      <c r="E172" s="130" t="s">
        <v>1</v>
      </c>
      <c r="F172" s="131" t="s">
        <v>323</v>
      </c>
      <c r="H172" s="132">
        <v>111.13</v>
      </c>
      <c r="L172" s="128"/>
      <c r="M172" s="133"/>
      <c r="N172" s="134"/>
      <c r="O172" s="134"/>
      <c r="P172" s="134"/>
      <c r="Q172" s="134"/>
      <c r="R172" s="134"/>
      <c r="S172" s="134"/>
      <c r="T172" s="135"/>
      <c r="AT172" s="130" t="s">
        <v>170</v>
      </c>
      <c r="AU172" s="130" t="s">
        <v>120</v>
      </c>
      <c r="AV172" s="11" t="s">
        <v>120</v>
      </c>
      <c r="AW172" s="11" t="s">
        <v>28</v>
      </c>
      <c r="AX172" s="11" t="s">
        <v>71</v>
      </c>
      <c r="AY172" s="130" t="s">
        <v>111</v>
      </c>
    </row>
    <row r="173" spans="2:65" s="1" customFormat="1" ht="16.5" customHeight="1">
      <c r="B173" s="117"/>
      <c r="C173" s="156" t="s">
        <v>324</v>
      </c>
      <c r="D173" s="156" t="s">
        <v>225</v>
      </c>
      <c r="E173" s="157" t="s">
        <v>325</v>
      </c>
      <c r="F173" s="158" t="s">
        <v>326</v>
      </c>
      <c r="G173" s="159" t="s">
        <v>117</v>
      </c>
      <c r="H173" s="160">
        <v>22.225999999999999</v>
      </c>
      <c r="I173" s="161"/>
      <c r="J173" s="161">
        <f>ROUND(I173*H173,2)</f>
        <v>0</v>
      </c>
      <c r="K173" s="158" t="s">
        <v>118</v>
      </c>
      <c r="L173" s="162"/>
      <c r="M173" s="163" t="s">
        <v>1</v>
      </c>
      <c r="N173" s="164" t="s">
        <v>38</v>
      </c>
      <c r="O173" s="125">
        <v>0</v>
      </c>
      <c r="P173" s="125">
        <f>O173*H173</f>
        <v>0</v>
      </c>
      <c r="Q173" s="125">
        <v>1.4200000000000001E-2</v>
      </c>
      <c r="R173" s="125">
        <f>Q173*H173</f>
        <v>0.31560919999999998</v>
      </c>
      <c r="S173" s="125">
        <v>0</v>
      </c>
      <c r="T173" s="126">
        <f>S173*H173</f>
        <v>0</v>
      </c>
      <c r="AR173" s="16" t="s">
        <v>229</v>
      </c>
      <c r="AT173" s="16" t="s">
        <v>225</v>
      </c>
      <c r="AU173" s="16" t="s">
        <v>120</v>
      </c>
      <c r="AY173" s="16" t="s">
        <v>111</v>
      </c>
      <c r="BE173" s="127">
        <f>IF(N173="základní",J173,0)</f>
        <v>0</v>
      </c>
      <c r="BF173" s="127">
        <f>IF(N173="snížená",J173,0)</f>
        <v>0</v>
      </c>
      <c r="BG173" s="127">
        <f>IF(N173="zákl. přenesená",J173,0)</f>
        <v>0</v>
      </c>
      <c r="BH173" s="127">
        <f>IF(N173="sníž. přenesená",J173,0)</f>
        <v>0</v>
      </c>
      <c r="BI173" s="127">
        <f>IF(N173="nulová",J173,0)</f>
        <v>0</v>
      </c>
      <c r="BJ173" s="16" t="s">
        <v>120</v>
      </c>
      <c r="BK173" s="127">
        <f>ROUND(I173*H173,2)</f>
        <v>0</v>
      </c>
      <c r="BL173" s="16" t="s">
        <v>198</v>
      </c>
      <c r="BM173" s="16" t="s">
        <v>327</v>
      </c>
    </row>
    <row r="174" spans="2:65" s="11" customFormat="1">
      <c r="B174" s="128"/>
      <c r="D174" s="129" t="s">
        <v>170</v>
      </c>
      <c r="E174" s="130" t="s">
        <v>1</v>
      </c>
      <c r="F174" s="131" t="s">
        <v>328</v>
      </c>
      <c r="H174" s="132">
        <v>22.225999999999999</v>
      </c>
      <c r="L174" s="128"/>
      <c r="M174" s="133"/>
      <c r="N174" s="134"/>
      <c r="O174" s="134"/>
      <c r="P174" s="134"/>
      <c r="Q174" s="134"/>
      <c r="R174" s="134"/>
      <c r="S174" s="134"/>
      <c r="T174" s="135"/>
      <c r="AT174" s="130" t="s">
        <v>170</v>
      </c>
      <c r="AU174" s="130" t="s">
        <v>120</v>
      </c>
      <c r="AV174" s="11" t="s">
        <v>120</v>
      </c>
      <c r="AW174" s="11" t="s">
        <v>28</v>
      </c>
      <c r="AX174" s="11" t="s">
        <v>71</v>
      </c>
      <c r="AY174" s="130" t="s">
        <v>111</v>
      </c>
    </row>
    <row r="175" spans="2:65" s="1" customFormat="1" ht="16.5" customHeight="1">
      <c r="B175" s="117"/>
      <c r="C175" s="118" t="s">
        <v>329</v>
      </c>
      <c r="D175" s="118" t="s">
        <v>114</v>
      </c>
      <c r="E175" s="119" t="s">
        <v>330</v>
      </c>
      <c r="F175" s="120" t="s">
        <v>331</v>
      </c>
      <c r="G175" s="121" t="s">
        <v>117</v>
      </c>
      <c r="H175" s="122">
        <v>75.957999999999998</v>
      </c>
      <c r="I175" s="123"/>
      <c r="J175" s="123">
        <f>ROUND(I175*H175,2)</f>
        <v>0</v>
      </c>
      <c r="K175" s="120" t="s">
        <v>118</v>
      </c>
      <c r="L175" s="27"/>
      <c r="M175" s="47" t="s">
        <v>1</v>
      </c>
      <c r="N175" s="124" t="s">
        <v>38</v>
      </c>
      <c r="O175" s="125">
        <v>0.36799999999999999</v>
      </c>
      <c r="P175" s="125">
        <f>O175*H175</f>
        <v>27.952544</v>
      </c>
      <c r="Q175" s="125">
        <v>0</v>
      </c>
      <c r="R175" s="125">
        <f>Q175*H175</f>
        <v>0</v>
      </c>
      <c r="S175" s="125">
        <v>8.3169999999999994E-2</v>
      </c>
      <c r="T175" s="126">
        <f>S175*H175</f>
        <v>6.3174268599999994</v>
      </c>
      <c r="AR175" s="16" t="s">
        <v>198</v>
      </c>
      <c r="AT175" s="16" t="s">
        <v>114</v>
      </c>
      <c r="AU175" s="16" t="s">
        <v>120</v>
      </c>
      <c r="AY175" s="16" t="s">
        <v>111</v>
      </c>
      <c r="BE175" s="127">
        <f>IF(N175="základní",J175,0)</f>
        <v>0</v>
      </c>
      <c r="BF175" s="127">
        <f>IF(N175="snížená",J175,0)</f>
        <v>0</v>
      </c>
      <c r="BG175" s="127">
        <f>IF(N175="zákl. přenesená",J175,0)</f>
        <v>0</v>
      </c>
      <c r="BH175" s="127">
        <f>IF(N175="sníž. přenesená",J175,0)</f>
        <v>0</v>
      </c>
      <c r="BI175" s="127">
        <f>IF(N175="nulová",J175,0)</f>
        <v>0</v>
      </c>
      <c r="BJ175" s="16" t="s">
        <v>120</v>
      </c>
      <c r="BK175" s="127">
        <f>ROUND(I175*H175,2)</f>
        <v>0</v>
      </c>
      <c r="BL175" s="16" t="s">
        <v>198</v>
      </c>
      <c r="BM175" s="16" t="s">
        <v>332</v>
      </c>
    </row>
    <row r="176" spans="2:65" s="11" customFormat="1">
      <c r="B176" s="128"/>
      <c r="D176" s="129" t="s">
        <v>170</v>
      </c>
      <c r="E176" s="130" t="s">
        <v>1</v>
      </c>
      <c r="F176" s="131" t="s">
        <v>243</v>
      </c>
      <c r="H176" s="132">
        <v>2.3559999999999999</v>
      </c>
      <c r="L176" s="128"/>
      <c r="M176" s="133"/>
      <c r="N176" s="134"/>
      <c r="O176" s="134"/>
      <c r="P176" s="134"/>
      <c r="Q176" s="134"/>
      <c r="R176" s="134"/>
      <c r="S176" s="134"/>
      <c r="T176" s="135"/>
      <c r="AT176" s="130" t="s">
        <v>170</v>
      </c>
      <c r="AU176" s="130" t="s">
        <v>120</v>
      </c>
      <c r="AV176" s="11" t="s">
        <v>120</v>
      </c>
      <c r="AW176" s="11" t="s">
        <v>28</v>
      </c>
      <c r="AX176" s="11" t="s">
        <v>66</v>
      </c>
      <c r="AY176" s="130" t="s">
        <v>111</v>
      </c>
    </row>
    <row r="177" spans="2:65" s="11" customFormat="1">
      <c r="B177" s="128"/>
      <c r="D177" s="129" t="s">
        <v>170</v>
      </c>
      <c r="E177" s="130" t="s">
        <v>1</v>
      </c>
      <c r="F177" s="131" t="s">
        <v>244</v>
      </c>
      <c r="H177" s="132">
        <v>38.676000000000002</v>
      </c>
      <c r="L177" s="128"/>
      <c r="M177" s="133"/>
      <c r="N177" s="134"/>
      <c r="O177" s="134"/>
      <c r="P177" s="134"/>
      <c r="Q177" s="134"/>
      <c r="R177" s="134"/>
      <c r="S177" s="134"/>
      <c r="T177" s="135"/>
      <c r="AT177" s="130" t="s">
        <v>170</v>
      </c>
      <c r="AU177" s="130" t="s">
        <v>120</v>
      </c>
      <c r="AV177" s="11" t="s">
        <v>120</v>
      </c>
      <c r="AW177" s="11" t="s">
        <v>28</v>
      </c>
      <c r="AX177" s="11" t="s">
        <v>66</v>
      </c>
      <c r="AY177" s="130" t="s">
        <v>111</v>
      </c>
    </row>
    <row r="178" spans="2:65" s="11" customFormat="1">
      <c r="B178" s="128"/>
      <c r="D178" s="129" t="s">
        <v>170</v>
      </c>
      <c r="E178" s="130" t="s">
        <v>1</v>
      </c>
      <c r="F178" s="131" t="s">
        <v>245</v>
      </c>
      <c r="H178" s="132">
        <v>14.7</v>
      </c>
      <c r="L178" s="128"/>
      <c r="M178" s="133"/>
      <c r="N178" s="134"/>
      <c r="O178" s="134"/>
      <c r="P178" s="134"/>
      <c r="Q178" s="134"/>
      <c r="R178" s="134"/>
      <c r="S178" s="134"/>
      <c r="T178" s="135"/>
      <c r="AT178" s="130" t="s">
        <v>170</v>
      </c>
      <c r="AU178" s="130" t="s">
        <v>120</v>
      </c>
      <c r="AV178" s="11" t="s">
        <v>120</v>
      </c>
      <c r="AW178" s="11" t="s">
        <v>28</v>
      </c>
      <c r="AX178" s="11" t="s">
        <v>66</v>
      </c>
      <c r="AY178" s="130" t="s">
        <v>111</v>
      </c>
    </row>
    <row r="179" spans="2:65" s="11" customFormat="1">
      <c r="B179" s="128"/>
      <c r="D179" s="129" t="s">
        <v>170</v>
      </c>
      <c r="E179" s="130" t="s">
        <v>1</v>
      </c>
      <c r="F179" s="131" t="s">
        <v>246</v>
      </c>
      <c r="H179" s="132">
        <v>11.385999999999999</v>
      </c>
      <c r="L179" s="128"/>
      <c r="M179" s="133"/>
      <c r="N179" s="134"/>
      <c r="O179" s="134"/>
      <c r="P179" s="134"/>
      <c r="Q179" s="134"/>
      <c r="R179" s="134"/>
      <c r="S179" s="134"/>
      <c r="T179" s="135"/>
      <c r="AT179" s="130" t="s">
        <v>170</v>
      </c>
      <c r="AU179" s="130" t="s">
        <v>120</v>
      </c>
      <c r="AV179" s="11" t="s">
        <v>120</v>
      </c>
      <c r="AW179" s="11" t="s">
        <v>28</v>
      </c>
      <c r="AX179" s="11" t="s">
        <v>66</v>
      </c>
      <c r="AY179" s="130" t="s">
        <v>111</v>
      </c>
    </row>
    <row r="180" spans="2:65" s="11" customFormat="1">
      <c r="B180" s="128"/>
      <c r="D180" s="129" t="s">
        <v>170</v>
      </c>
      <c r="E180" s="130" t="s">
        <v>1</v>
      </c>
      <c r="F180" s="131" t="s">
        <v>247</v>
      </c>
      <c r="H180" s="132">
        <v>8.84</v>
      </c>
      <c r="L180" s="128"/>
      <c r="M180" s="133"/>
      <c r="N180" s="134"/>
      <c r="O180" s="134"/>
      <c r="P180" s="134"/>
      <c r="Q180" s="134"/>
      <c r="R180" s="134"/>
      <c r="S180" s="134"/>
      <c r="T180" s="135"/>
      <c r="AT180" s="130" t="s">
        <v>170</v>
      </c>
      <c r="AU180" s="130" t="s">
        <v>120</v>
      </c>
      <c r="AV180" s="11" t="s">
        <v>120</v>
      </c>
      <c r="AW180" s="11" t="s">
        <v>28</v>
      </c>
      <c r="AX180" s="11" t="s">
        <v>66</v>
      </c>
      <c r="AY180" s="130" t="s">
        <v>111</v>
      </c>
    </row>
    <row r="181" spans="2:65" s="14" customFormat="1">
      <c r="B181" s="149"/>
      <c r="D181" s="129" t="s">
        <v>170</v>
      </c>
      <c r="E181" s="150" t="s">
        <v>1</v>
      </c>
      <c r="F181" s="151" t="s">
        <v>191</v>
      </c>
      <c r="H181" s="152">
        <v>75.957999999999998</v>
      </c>
      <c r="L181" s="149"/>
      <c r="M181" s="153"/>
      <c r="N181" s="154"/>
      <c r="O181" s="154"/>
      <c r="P181" s="154"/>
      <c r="Q181" s="154"/>
      <c r="R181" s="154"/>
      <c r="S181" s="154"/>
      <c r="T181" s="155"/>
      <c r="AT181" s="150" t="s">
        <v>170</v>
      </c>
      <c r="AU181" s="150" t="s">
        <v>120</v>
      </c>
      <c r="AV181" s="14" t="s">
        <v>119</v>
      </c>
      <c r="AW181" s="14" t="s">
        <v>28</v>
      </c>
      <c r="AX181" s="14" t="s">
        <v>71</v>
      </c>
      <c r="AY181" s="150" t="s">
        <v>111</v>
      </c>
    </row>
    <row r="182" spans="2:65" s="1" customFormat="1" ht="16.5" customHeight="1">
      <c r="B182" s="117"/>
      <c r="C182" s="118" t="s">
        <v>333</v>
      </c>
      <c r="D182" s="118" t="s">
        <v>114</v>
      </c>
      <c r="E182" s="119" t="s">
        <v>334</v>
      </c>
      <c r="F182" s="120" t="s">
        <v>335</v>
      </c>
      <c r="G182" s="121" t="s">
        <v>117</v>
      </c>
      <c r="H182" s="122">
        <v>75.957999999999998</v>
      </c>
      <c r="I182" s="123"/>
      <c r="J182" s="123">
        <f>ROUND(I182*H182,2)</f>
        <v>0</v>
      </c>
      <c r="K182" s="120" t="s">
        <v>118</v>
      </c>
      <c r="L182" s="27"/>
      <c r="M182" s="47" t="s">
        <v>1</v>
      </c>
      <c r="N182" s="124" t="s">
        <v>38</v>
      </c>
      <c r="O182" s="125">
        <v>0.83499999999999996</v>
      </c>
      <c r="P182" s="125">
        <f>O182*H182</f>
        <v>63.424929999999996</v>
      </c>
      <c r="Q182" s="125">
        <v>9.4500000000000001E-3</v>
      </c>
      <c r="R182" s="125">
        <f>Q182*H182</f>
        <v>0.71780310000000003</v>
      </c>
      <c r="S182" s="125">
        <v>0</v>
      </c>
      <c r="T182" s="126">
        <f>S182*H182</f>
        <v>0</v>
      </c>
      <c r="AR182" s="16" t="s">
        <v>198</v>
      </c>
      <c r="AT182" s="16" t="s">
        <v>114</v>
      </c>
      <c r="AU182" s="16" t="s">
        <v>120</v>
      </c>
      <c r="AY182" s="16" t="s">
        <v>111</v>
      </c>
      <c r="BE182" s="127">
        <f>IF(N182="základní",J182,0)</f>
        <v>0</v>
      </c>
      <c r="BF182" s="127">
        <f>IF(N182="snížená",J182,0)</f>
        <v>0</v>
      </c>
      <c r="BG182" s="127">
        <f>IF(N182="zákl. přenesená",J182,0)</f>
        <v>0</v>
      </c>
      <c r="BH182" s="127">
        <f>IF(N182="sníž. přenesená",J182,0)</f>
        <v>0</v>
      </c>
      <c r="BI182" s="127">
        <f>IF(N182="nulová",J182,0)</f>
        <v>0</v>
      </c>
      <c r="BJ182" s="16" t="s">
        <v>120</v>
      </c>
      <c r="BK182" s="127">
        <f>ROUND(I182*H182,2)</f>
        <v>0</v>
      </c>
      <c r="BL182" s="16" t="s">
        <v>198</v>
      </c>
      <c r="BM182" s="16" t="s">
        <v>336</v>
      </c>
    </row>
    <row r="183" spans="2:65" s="1" customFormat="1" ht="16.5" customHeight="1">
      <c r="B183" s="117"/>
      <c r="C183" s="156" t="s">
        <v>337</v>
      </c>
      <c r="D183" s="156" t="s">
        <v>225</v>
      </c>
      <c r="E183" s="157" t="s">
        <v>325</v>
      </c>
      <c r="F183" s="158" t="s">
        <v>326</v>
      </c>
      <c r="G183" s="159" t="s">
        <v>117</v>
      </c>
      <c r="H183" s="160">
        <v>83.554000000000002</v>
      </c>
      <c r="I183" s="161"/>
      <c r="J183" s="161">
        <f>ROUND(I183*H183,2)</f>
        <v>0</v>
      </c>
      <c r="K183" s="158" t="s">
        <v>118</v>
      </c>
      <c r="L183" s="162"/>
      <c r="M183" s="163" t="s">
        <v>1</v>
      </c>
      <c r="N183" s="164" t="s">
        <v>38</v>
      </c>
      <c r="O183" s="125">
        <v>0</v>
      </c>
      <c r="P183" s="125">
        <f>O183*H183</f>
        <v>0</v>
      </c>
      <c r="Q183" s="125">
        <v>1.4200000000000001E-2</v>
      </c>
      <c r="R183" s="125">
        <f>Q183*H183</f>
        <v>1.1864668</v>
      </c>
      <c r="S183" s="125">
        <v>0</v>
      </c>
      <c r="T183" s="126">
        <f>S183*H183</f>
        <v>0</v>
      </c>
      <c r="AR183" s="16" t="s">
        <v>229</v>
      </c>
      <c r="AT183" s="16" t="s">
        <v>225</v>
      </c>
      <c r="AU183" s="16" t="s">
        <v>120</v>
      </c>
      <c r="AY183" s="16" t="s">
        <v>111</v>
      </c>
      <c r="BE183" s="127">
        <f>IF(N183="základní",J183,0)</f>
        <v>0</v>
      </c>
      <c r="BF183" s="127">
        <f>IF(N183="snížená",J183,0)</f>
        <v>0</v>
      </c>
      <c r="BG183" s="127">
        <f>IF(N183="zákl. přenesená",J183,0)</f>
        <v>0</v>
      </c>
      <c r="BH183" s="127">
        <f>IF(N183="sníž. přenesená",J183,0)</f>
        <v>0</v>
      </c>
      <c r="BI183" s="127">
        <f>IF(N183="nulová",J183,0)</f>
        <v>0</v>
      </c>
      <c r="BJ183" s="16" t="s">
        <v>120</v>
      </c>
      <c r="BK183" s="127">
        <f>ROUND(I183*H183,2)</f>
        <v>0</v>
      </c>
      <c r="BL183" s="16" t="s">
        <v>198</v>
      </c>
      <c r="BM183" s="16" t="s">
        <v>338</v>
      </c>
    </row>
    <row r="184" spans="2:65" s="11" customFormat="1">
      <c r="B184" s="128"/>
      <c r="D184" s="129" t="s">
        <v>170</v>
      </c>
      <c r="F184" s="131" t="s">
        <v>339</v>
      </c>
      <c r="H184" s="132">
        <v>83.554000000000002</v>
      </c>
      <c r="L184" s="128"/>
      <c r="M184" s="133"/>
      <c r="N184" s="134"/>
      <c r="O184" s="134"/>
      <c r="P184" s="134"/>
      <c r="Q184" s="134"/>
      <c r="R184" s="134"/>
      <c r="S184" s="134"/>
      <c r="T184" s="135"/>
      <c r="AT184" s="130" t="s">
        <v>170</v>
      </c>
      <c r="AU184" s="130" t="s">
        <v>120</v>
      </c>
      <c r="AV184" s="11" t="s">
        <v>120</v>
      </c>
      <c r="AW184" s="11" t="s">
        <v>3</v>
      </c>
      <c r="AX184" s="11" t="s">
        <v>71</v>
      </c>
      <c r="AY184" s="130" t="s">
        <v>111</v>
      </c>
    </row>
    <row r="185" spans="2:65" s="1" customFormat="1" ht="16.5" customHeight="1">
      <c r="B185" s="117"/>
      <c r="C185" s="118" t="s">
        <v>340</v>
      </c>
      <c r="D185" s="118" t="s">
        <v>114</v>
      </c>
      <c r="E185" s="119" t="s">
        <v>341</v>
      </c>
      <c r="F185" s="120" t="s">
        <v>342</v>
      </c>
      <c r="G185" s="121" t="s">
        <v>168</v>
      </c>
      <c r="H185" s="122">
        <v>222.26</v>
      </c>
      <c r="I185" s="123"/>
      <c r="J185" s="123">
        <f>ROUND(I185*H185,2)</f>
        <v>0</v>
      </c>
      <c r="K185" s="120" t="s">
        <v>118</v>
      </c>
      <c r="L185" s="27"/>
      <c r="M185" s="47" t="s">
        <v>1</v>
      </c>
      <c r="N185" s="124" t="s">
        <v>38</v>
      </c>
      <c r="O185" s="125">
        <v>6.5000000000000002E-2</v>
      </c>
      <c r="P185" s="125">
        <f>O185*H185</f>
        <v>14.446899999999999</v>
      </c>
      <c r="Q185" s="125">
        <v>1E-4</v>
      </c>
      <c r="R185" s="125">
        <f>Q185*H185</f>
        <v>2.2225999999999999E-2</v>
      </c>
      <c r="S185" s="125">
        <v>0</v>
      </c>
      <c r="T185" s="126">
        <f>S185*H185</f>
        <v>0</v>
      </c>
      <c r="AR185" s="16" t="s">
        <v>198</v>
      </c>
      <c r="AT185" s="16" t="s">
        <v>114</v>
      </c>
      <c r="AU185" s="16" t="s">
        <v>120</v>
      </c>
      <c r="AY185" s="16" t="s">
        <v>111</v>
      </c>
      <c r="BE185" s="127">
        <f>IF(N185="základní",J185,0)</f>
        <v>0</v>
      </c>
      <c r="BF185" s="127">
        <f>IF(N185="snížená",J185,0)</f>
        <v>0</v>
      </c>
      <c r="BG185" s="127">
        <f>IF(N185="zákl. přenesená",J185,0)</f>
        <v>0</v>
      </c>
      <c r="BH185" s="127">
        <f>IF(N185="sníž. přenesená",J185,0)</f>
        <v>0</v>
      </c>
      <c r="BI185" s="127">
        <f>IF(N185="nulová",J185,0)</f>
        <v>0</v>
      </c>
      <c r="BJ185" s="16" t="s">
        <v>120</v>
      </c>
      <c r="BK185" s="127">
        <f>ROUND(I185*H185,2)</f>
        <v>0</v>
      </c>
      <c r="BL185" s="16" t="s">
        <v>198</v>
      </c>
      <c r="BM185" s="16" t="s">
        <v>343</v>
      </c>
    </row>
    <row r="186" spans="2:65" s="11" customFormat="1">
      <c r="B186" s="128"/>
      <c r="D186" s="129" t="s">
        <v>170</v>
      </c>
      <c r="E186" s="130" t="s">
        <v>1</v>
      </c>
      <c r="F186" s="131" t="s">
        <v>344</v>
      </c>
      <c r="H186" s="132">
        <v>222.26</v>
      </c>
      <c r="L186" s="128"/>
      <c r="M186" s="133"/>
      <c r="N186" s="134"/>
      <c r="O186" s="134"/>
      <c r="P186" s="134"/>
      <c r="Q186" s="134"/>
      <c r="R186" s="134"/>
      <c r="S186" s="134"/>
      <c r="T186" s="135"/>
      <c r="AT186" s="130" t="s">
        <v>170</v>
      </c>
      <c r="AU186" s="130" t="s">
        <v>120</v>
      </c>
      <c r="AV186" s="11" t="s">
        <v>120</v>
      </c>
      <c r="AW186" s="11" t="s">
        <v>28</v>
      </c>
      <c r="AX186" s="11" t="s">
        <v>71</v>
      </c>
      <c r="AY186" s="130" t="s">
        <v>111</v>
      </c>
    </row>
    <row r="187" spans="2:65" s="1" customFormat="1" ht="16.5" customHeight="1">
      <c r="B187" s="117"/>
      <c r="C187" s="118" t="s">
        <v>345</v>
      </c>
      <c r="D187" s="118" t="s">
        <v>114</v>
      </c>
      <c r="E187" s="119" t="s">
        <v>346</v>
      </c>
      <c r="F187" s="120" t="s">
        <v>347</v>
      </c>
      <c r="G187" s="121" t="s">
        <v>168</v>
      </c>
      <c r="H187" s="122">
        <v>111.13</v>
      </c>
      <c r="I187" s="123"/>
      <c r="J187" s="123">
        <f>ROUND(I187*H187,2)</f>
        <v>0</v>
      </c>
      <c r="K187" s="120" t="s">
        <v>1</v>
      </c>
      <c r="L187" s="27"/>
      <c r="M187" s="47" t="s">
        <v>1</v>
      </c>
      <c r="N187" s="124" t="s">
        <v>38</v>
      </c>
      <c r="O187" s="125">
        <v>3.7999999999999999E-2</v>
      </c>
      <c r="P187" s="125">
        <f>O187*H187</f>
        <v>4.2229399999999995</v>
      </c>
      <c r="Q187" s="125">
        <v>0</v>
      </c>
      <c r="R187" s="125">
        <f>Q187*H187</f>
        <v>0</v>
      </c>
      <c r="S187" s="125">
        <v>0</v>
      </c>
      <c r="T187" s="126">
        <f>S187*H187</f>
        <v>0</v>
      </c>
      <c r="AR187" s="16" t="s">
        <v>198</v>
      </c>
      <c r="AT187" s="16" t="s">
        <v>114</v>
      </c>
      <c r="AU187" s="16" t="s">
        <v>120</v>
      </c>
      <c r="AY187" s="16" t="s">
        <v>111</v>
      </c>
      <c r="BE187" s="127">
        <f>IF(N187="základní",J187,0)</f>
        <v>0</v>
      </c>
      <c r="BF187" s="127">
        <f>IF(N187="snížená",J187,0)</f>
        <v>0</v>
      </c>
      <c r="BG187" s="127">
        <f>IF(N187="zákl. přenesená",J187,0)</f>
        <v>0</v>
      </c>
      <c r="BH187" s="127">
        <f>IF(N187="sníž. přenesená",J187,0)</f>
        <v>0</v>
      </c>
      <c r="BI187" s="127">
        <f>IF(N187="nulová",J187,0)</f>
        <v>0</v>
      </c>
      <c r="BJ187" s="16" t="s">
        <v>120</v>
      </c>
      <c r="BK187" s="127">
        <f>ROUND(I187*H187,2)</f>
        <v>0</v>
      </c>
      <c r="BL187" s="16" t="s">
        <v>198</v>
      </c>
      <c r="BM187" s="16" t="s">
        <v>348</v>
      </c>
    </row>
    <row r="188" spans="2:65" s="1" customFormat="1" ht="22.5" customHeight="1">
      <c r="B188" s="117"/>
      <c r="C188" s="118" t="s">
        <v>349</v>
      </c>
      <c r="D188" s="118" t="s">
        <v>114</v>
      </c>
      <c r="E188" s="119" t="s">
        <v>350</v>
      </c>
      <c r="F188" s="120" t="s">
        <v>351</v>
      </c>
      <c r="G188" s="121" t="s">
        <v>148</v>
      </c>
      <c r="H188" s="122">
        <v>4</v>
      </c>
      <c r="I188" s="123"/>
      <c r="J188" s="123">
        <f>ROUND(I188*H188,2)</f>
        <v>0</v>
      </c>
      <c r="K188" s="120" t="s">
        <v>1</v>
      </c>
      <c r="L188" s="27"/>
      <c r="M188" s="47" t="s">
        <v>1</v>
      </c>
      <c r="N188" s="124" t="s">
        <v>38</v>
      </c>
      <c r="O188" s="125">
        <v>6.5000000000000002E-2</v>
      </c>
      <c r="P188" s="125">
        <f>O188*H188</f>
        <v>0.26</v>
      </c>
      <c r="Q188" s="125">
        <v>0</v>
      </c>
      <c r="R188" s="125">
        <f>Q188*H188</f>
        <v>0</v>
      </c>
      <c r="S188" s="125">
        <v>0</v>
      </c>
      <c r="T188" s="126">
        <f>S188*H188</f>
        <v>0</v>
      </c>
      <c r="AR188" s="16" t="s">
        <v>198</v>
      </c>
      <c r="AT188" s="16" t="s">
        <v>114</v>
      </c>
      <c r="AU188" s="16" t="s">
        <v>120</v>
      </c>
      <c r="AY188" s="16" t="s">
        <v>111</v>
      </c>
      <c r="BE188" s="127">
        <f>IF(N188="základní",J188,0)</f>
        <v>0</v>
      </c>
      <c r="BF188" s="127">
        <f>IF(N188="snížená",J188,0)</f>
        <v>0</v>
      </c>
      <c r="BG188" s="127">
        <f>IF(N188="zákl. přenesená",J188,0)</f>
        <v>0</v>
      </c>
      <c r="BH188" s="127">
        <f>IF(N188="sníž. přenesená",J188,0)</f>
        <v>0</v>
      </c>
      <c r="BI188" s="127">
        <f>IF(N188="nulová",J188,0)</f>
        <v>0</v>
      </c>
      <c r="BJ188" s="16" t="s">
        <v>120</v>
      </c>
      <c r="BK188" s="127">
        <f>ROUND(I188*H188,2)</f>
        <v>0</v>
      </c>
      <c r="BL188" s="16" t="s">
        <v>198</v>
      </c>
      <c r="BM188" s="16" t="s">
        <v>352</v>
      </c>
    </row>
    <row r="189" spans="2:65" s="1" customFormat="1" ht="16.5" customHeight="1">
      <c r="B189" s="117"/>
      <c r="C189" s="118" t="s">
        <v>353</v>
      </c>
      <c r="D189" s="118" t="s">
        <v>114</v>
      </c>
      <c r="E189" s="119" t="s">
        <v>354</v>
      </c>
      <c r="F189" s="120" t="s">
        <v>355</v>
      </c>
      <c r="G189" s="121" t="s">
        <v>235</v>
      </c>
      <c r="H189" s="122"/>
      <c r="I189" s="123"/>
      <c r="J189" s="123">
        <f>ROUND(I189*H189,2)</f>
        <v>0</v>
      </c>
      <c r="K189" s="120" t="s">
        <v>118</v>
      </c>
      <c r="L189" s="27"/>
      <c r="M189" s="47" t="s">
        <v>1</v>
      </c>
      <c r="N189" s="124" t="s">
        <v>38</v>
      </c>
      <c r="O189" s="125">
        <v>0</v>
      </c>
      <c r="P189" s="125">
        <f>O189*H189</f>
        <v>0</v>
      </c>
      <c r="Q189" s="125">
        <v>0</v>
      </c>
      <c r="R189" s="125">
        <f>Q189*H189</f>
        <v>0</v>
      </c>
      <c r="S189" s="125">
        <v>0</v>
      </c>
      <c r="T189" s="126">
        <f>S189*H189</f>
        <v>0</v>
      </c>
      <c r="AR189" s="16" t="s">
        <v>198</v>
      </c>
      <c r="AT189" s="16" t="s">
        <v>114</v>
      </c>
      <c r="AU189" s="16" t="s">
        <v>120</v>
      </c>
      <c r="AY189" s="16" t="s">
        <v>111</v>
      </c>
      <c r="BE189" s="127">
        <f>IF(N189="základní",J189,0)</f>
        <v>0</v>
      </c>
      <c r="BF189" s="127">
        <f>IF(N189="snížená",J189,0)</f>
        <v>0</v>
      </c>
      <c r="BG189" s="127">
        <f>IF(N189="zákl. přenesená",J189,0)</f>
        <v>0</v>
      </c>
      <c r="BH189" s="127">
        <f>IF(N189="sníž. přenesená",J189,0)</f>
        <v>0</v>
      </c>
      <c r="BI189" s="127">
        <f>IF(N189="nulová",J189,0)</f>
        <v>0</v>
      </c>
      <c r="BJ189" s="16" t="s">
        <v>120</v>
      </c>
      <c r="BK189" s="127">
        <f>ROUND(I189*H189,2)</f>
        <v>0</v>
      </c>
      <c r="BL189" s="16" t="s">
        <v>198</v>
      </c>
      <c r="BM189" s="16" t="s">
        <v>356</v>
      </c>
    </row>
    <row r="190" spans="2:65" s="10" customFormat="1" ht="25.9" customHeight="1">
      <c r="B190" s="105"/>
      <c r="D190" s="106" t="s">
        <v>65</v>
      </c>
      <c r="E190" s="107" t="s">
        <v>357</v>
      </c>
      <c r="F190" s="107" t="s">
        <v>358</v>
      </c>
      <c r="J190" s="108">
        <f>BK190</f>
        <v>0</v>
      </c>
      <c r="L190" s="105"/>
      <c r="M190" s="109"/>
      <c r="N190" s="110"/>
      <c r="O190" s="110"/>
      <c r="P190" s="111">
        <f>P191+P193+P195+P197</f>
        <v>0</v>
      </c>
      <c r="Q190" s="110"/>
      <c r="R190" s="111">
        <f>R191+R193+R195+R197</f>
        <v>0</v>
      </c>
      <c r="S190" s="110"/>
      <c r="T190" s="112">
        <f>T191+T193+T195+T197</f>
        <v>0</v>
      </c>
      <c r="AR190" s="106" t="s">
        <v>132</v>
      </c>
      <c r="AT190" s="113" t="s">
        <v>65</v>
      </c>
      <c r="AU190" s="113" t="s">
        <v>66</v>
      </c>
      <c r="AY190" s="106" t="s">
        <v>111</v>
      </c>
      <c r="BK190" s="114">
        <f>BK191+BK193+BK195+BK197</f>
        <v>0</v>
      </c>
    </row>
    <row r="191" spans="2:65" s="10" customFormat="1" ht="22.9" customHeight="1">
      <c r="B191" s="105"/>
      <c r="D191" s="106" t="s">
        <v>65</v>
      </c>
      <c r="E191" s="115" t="s">
        <v>359</v>
      </c>
      <c r="F191" s="115" t="s">
        <v>360</v>
      </c>
      <c r="J191" s="116">
        <f>BK191</f>
        <v>0</v>
      </c>
      <c r="L191" s="105"/>
      <c r="M191" s="109"/>
      <c r="N191" s="110"/>
      <c r="O191" s="110"/>
      <c r="P191" s="111">
        <f>P192</f>
        <v>0</v>
      </c>
      <c r="Q191" s="110"/>
      <c r="R191" s="111">
        <f>R192</f>
        <v>0</v>
      </c>
      <c r="S191" s="110"/>
      <c r="T191" s="112">
        <f>T192</f>
        <v>0</v>
      </c>
      <c r="AR191" s="106" t="s">
        <v>132</v>
      </c>
      <c r="AT191" s="113" t="s">
        <v>65</v>
      </c>
      <c r="AU191" s="113" t="s">
        <v>71</v>
      </c>
      <c r="AY191" s="106" t="s">
        <v>111</v>
      </c>
      <c r="BK191" s="114">
        <f>BK192</f>
        <v>0</v>
      </c>
    </row>
    <row r="192" spans="2:65" s="1" customFormat="1" ht="16.5" customHeight="1">
      <c r="B192" s="117"/>
      <c r="C192" s="118" t="s">
        <v>361</v>
      </c>
      <c r="D192" s="118" t="s">
        <v>114</v>
      </c>
      <c r="E192" s="119" t="s">
        <v>362</v>
      </c>
      <c r="F192" s="120" t="s">
        <v>360</v>
      </c>
      <c r="G192" s="121" t="s">
        <v>235</v>
      </c>
      <c r="H192" s="122"/>
      <c r="I192" s="123"/>
      <c r="J192" s="123">
        <f>ROUND(I192*H192,2)</f>
        <v>0</v>
      </c>
      <c r="K192" s="120" t="s">
        <v>118</v>
      </c>
      <c r="L192" s="27"/>
      <c r="M192" s="47" t="s">
        <v>1</v>
      </c>
      <c r="N192" s="124" t="s">
        <v>38</v>
      </c>
      <c r="O192" s="125">
        <v>0</v>
      </c>
      <c r="P192" s="125">
        <f>O192*H192</f>
        <v>0</v>
      </c>
      <c r="Q192" s="125">
        <v>0</v>
      </c>
      <c r="R192" s="125">
        <f>Q192*H192</f>
        <v>0</v>
      </c>
      <c r="S192" s="125">
        <v>0</v>
      </c>
      <c r="T192" s="126">
        <f>S192*H192</f>
        <v>0</v>
      </c>
      <c r="AR192" s="16" t="s">
        <v>363</v>
      </c>
      <c r="AT192" s="16" t="s">
        <v>114</v>
      </c>
      <c r="AU192" s="16" t="s">
        <v>120</v>
      </c>
      <c r="AY192" s="16" t="s">
        <v>111</v>
      </c>
      <c r="BE192" s="127">
        <f>IF(N192="základní",J192,0)</f>
        <v>0</v>
      </c>
      <c r="BF192" s="127">
        <f>IF(N192="snížená",J192,0)</f>
        <v>0</v>
      </c>
      <c r="BG192" s="127">
        <f>IF(N192="zákl. přenesená",J192,0)</f>
        <v>0</v>
      </c>
      <c r="BH192" s="127">
        <f>IF(N192="sníž. přenesená",J192,0)</f>
        <v>0</v>
      </c>
      <c r="BI192" s="127">
        <f>IF(N192="nulová",J192,0)</f>
        <v>0</v>
      </c>
      <c r="BJ192" s="16" t="s">
        <v>120</v>
      </c>
      <c r="BK192" s="127">
        <f>ROUND(I192*H192,2)</f>
        <v>0</v>
      </c>
      <c r="BL192" s="16" t="s">
        <v>363</v>
      </c>
      <c r="BM192" s="16" t="s">
        <v>364</v>
      </c>
    </row>
    <row r="193" spans="2:65" s="10" customFormat="1" ht="22.9" customHeight="1">
      <c r="B193" s="105"/>
      <c r="D193" s="106" t="s">
        <v>65</v>
      </c>
      <c r="E193" s="115" t="s">
        <v>365</v>
      </c>
      <c r="F193" s="115" t="s">
        <v>366</v>
      </c>
      <c r="J193" s="116">
        <f>BK193</f>
        <v>0</v>
      </c>
      <c r="L193" s="105"/>
      <c r="M193" s="109"/>
      <c r="N193" s="110"/>
      <c r="O193" s="110"/>
      <c r="P193" s="111">
        <f>P194</f>
        <v>0</v>
      </c>
      <c r="Q193" s="110"/>
      <c r="R193" s="111">
        <f>R194</f>
        <v>0</v>
      </c>
      <c r="S193" s="110"/>
      <c r="T193" s="112">
        <f>T194</f>
        <v>0</v>
      </c>
      <c r="AR193" s="106" t="s">
        <v>132</v>
      </c>
      <c r="AT193" s="113" t="s">
        <v>65</v>
      </c>
      <c r="AU193" s="113" t="s">
        <v>71</v>
      </c>
      <c r="AY193" s="106" t="s">
        <v>111</v>
      </c>
      <c r="BK193" s="114">
        <f>BK194</f>
        <v>0</v>
      </c>
    </row>
    <row r="194" spans="2:65" s="1" customFormat="1" ht="16.5" customHeight="1">
      <c r="B194" s="117"/>
      <c r="C194" s="118" t="s">
        <v>367</v>
      </c>
      <c r="D194" s="118" t="s">
        <v>114</v>
      </c>
      <c r="E194" s="119" t="s">
        <v>368</v>
      </c>
      <c r="F194" s="120" t="s">
        <v>369</v>
      </c>
      <c r="G194" s="121" t="s">
        <v>235</v>
      </c>
      <c r="H194" s="122"/>
      <c r="I194" s="123"/>
      <c r="J194" s="123">
        <f>ROUND(I194*H194,2)</f>
        <v>0</v>
      </c>
      <c r="K194" s="120" t="s">
        <v>118</v>
      </c>
      <c r="L194" s="27"/>
      <c r="M194" s="47" t="s">
        <v>1</v>
      </c>
      <c r="N194" s="124" t="s">
        <v>38</v>
      </c>
      <c r="O194" s="125">
        <v>0</v>
      </c>
      <c r="P194" s="125">
        <f>O194*H194</f>
        <v>0</v>
      </c>
      <c r="Q194" s="125">
        <v>0</v>
      </c>
      <c r="R194" s="125">
        <f>Q194*H194</f>
        <v>0</v>
      </c>
      <c r="S194" s="125">
        <v>0</v>
      </c>
      <c r="T194" s="126">
        <f>S194*H194</f>
        <v>0</v>
      </c>
      <c r="AR194" s="16" t="s">
        <v>363</v>
      </c>
      <c r="AT194" s="16" t="s">
        <v>114</v>
      </c>
      <c r="AU194" s="16" t="s">
        <v>120</v>
      </c>
      <c r="AY194" s="16" t="s">
        <v>111</v>
      </c>
      <c r="BE194" s="127">
        <f>IF(N194="základní",J194,0)</f>
        <v>0</v>
      </c>
      <c r="BF194" s="127">
        <f>IF(N194="snížená",J194,0)</f>
        <v>0</v>
      </c>
      <c r="BG194" s="127">
        <f>IF(N194="zákl. přenesená",J194,0)</f>
        <v>0</v>
      </c>
      <c r="BH194" s="127">
        <f>IF(N194="sníž. přenesená",J194,0)</f>
        <v>0</v>
      </c>
      <c r="BI194" s="127">
        <f>IF(N194="nulová",J194,0)</f>
        <v>0</v>
      </c>
      <c r="BJ194" s="16" t="s">
        <v>120</v>
      </c>
      <c r="BK194" s="127">
        <f>ROUND(I194*H194,2)</f>
        <v>0</v>
      </c>
      <c r="BL194" s="16" t="s">
        <v>363</v>
      </c>
      <c r="BM194" s="16" t="s">
        <v>370</v>
      </c>
    </row>
    <row r="195" spans="2:65" s="10" customFormat="1" ht="22.9" customHeight="1">
      <c r="B195" s="105"/>
      <c r="D195" s="106" t="s">
        <v>65</v>
      </c>
      <c r="E195" s="115" t="s">
        <v>371</v>
      </c>
      <c r="F195" s="115" t="s">
        <v>372</v>
      </c>
      <c r="J195" s="116">
        <f>BK195</f>
        <v>0</v>
      </c>
      <c r="L195" s="105"/>
      <c r="M195" s="109"/>
      <c r="N195" s="110"/>
      <c r="O195" s="110"/>
      <c r="P195" s="111">
        <f>P196</f>
        <v>0</v>
      </c>
      <c r="Q195" s="110"/>
      <c r="R195" s="111">
        <f>R196</f>
        <v>0</v>
      </c>
      <c r="S195" s="110"/>
      <c r="T195" s="112">
        <f>T196</f>
        <v>0</v>
      </c>
      <c r="AR195" s="106" t="s">
        <v>132</v>
      </c>
      <c r="AT195" s="113" t="s">
        <v>65</v>
      </c>
      <c r="AU195" s="113" t="s">
        <v>71</v>
      </c>
      <c r="AY195" s="106" t="s">
        <v>111</v>
      </c>
      <c r="BK195" s="114">
        <f>BK196</f>
        <v>0</v>
      </c>
    </row>
    <row r="196" spans="2:65" s="1" customFormat="1" ht="16.5" customHeight="1">
      <c r="B196" s="117"/>
      <c r="C196" s="118" t="s">
        <v>373</v>
      </c>
      <c r="D196" s="118" t="s">
        <v>114</v>
      </c>
      <c r="E196" s="119" t="s">
        <v>374</v>
      </c>
      <c r="F196" s="120" t="s">
        <v>372</v>
      </c>
      <c r="G196" s="121" t="s">
        <v>235</v>
      </c>
      <c r="H196" s="122"/>
      <c r="I196" s="123"/>
      <c r="J196" s="123">
        <f>ROUND(I196*H196,2)</f>
        <v>0</v>
      </c>
      <c r="K196" s="120" t="s">
        <v>118</v>
      </c>
      <c r="L196" s="27"/>
      <c r="M196" s="47" t="s">
        <v>1</v>
      </c>
      <c r="N196" s="124" t="s">
        <v>38</v>
      </c>
      <c r="O196" s="125">
        <v>0</v>
      </c>
      <c r="P196" s="125">
        <f>O196*H196</f>
        <v>0</v>
      </c>
      <c r="Q196" s="125">
        <v>0</v>
      </c>
      <c r="R196" s="125">
        <f>Q196*H196</f>
        <v>0</v>
      </c>
      <c r="S196" s="125">
        <v>0</v>
      </c>
      <c r="T196" s="126">
        <f>S196*H196</f>
        <v>0</v>
      </c>
      <c r="AR196" s="16" t="s">
        <v>363</v>
      </c>
      <c r="AT196" s="16" t="s">
        <v>114</v>
      </c>
      <c r="AU196" s="16" t="s">
        <v>120</v>
      </c>
      <c r="AY196" s="16" t="s">
        <v>111</v>
      </c>
      <c r="BE196" s="127">
        <f>IF(N196="základní",J196,0)</f>
        <v>0</v>
      </c>
      <c r="BF196" s="127">
        <f>IF(N196="snížená",J196,0)</f>
        <v>0</v>
      </c>
      <c r="BG196" s="127">
        <f>IF(N196="zákl. přenesená",J196,0)</f>
        <v>0</v>
      </c>
      <c r="BH196" s="127">
        <f>IF(N196="sníž. přenesená",J196,0)</f>
        <v>0</v>
      </c>
      <c r="BI196" s="127">
        <f>IF(N196="nulová",J196,0)</f>
        <v>0</v>
      </c>
      <c r="BJ196" s="16" t="s">
        <v>120</v>
      </c>
      <c r="BK196" s="127">
        <f>ROUND(I196*H196,2)</f>
        <v>0</v>
      </c>
      <c r="BL196" s="16" t="s">
        <v>363</v>
      </c>
      <c r="BM196" s="16" t="s">
        <v>375</v>
      </c>
    </row>
    <row r="197" spans="2:65" s="10" customFormat="1" ht="22.9" customHeight="1">
      <c r="B197" s="105"/>
      <c r="D197" s="106" t="s">
        <v>65</v>
      </c>
      <c r="E197" s="115" t="s">
        <v>376</v>
      </c>
      <c r="F197" s="115" t="s">
        <v>377</v>
      </c>
      <c r="J197" s="116">
        <f>BK197</f>
        <v>0</v>
      </c>
      <c r="L197" s="105"/>
      <c r="M197" s="109"/>
      <c r="N197" s="110"/>
      <c r="O197" s="110"/>
      <c r="P197" s="111">
        <f>P198</f>
        <v>0</v>
      </c>
      <c r="Q197" s="110"/>
      <c r="R197" s="111">
        <f>R198</f>
        <v>0</v>
      </c>
      <c r="S197" s="110"/>
      <c r="T197" s="112">
        <f>T198</f>
        <v>0</v>
      </c>
      <c r="AR197" s="106" t="s">
        <v>132</v>
      </c>
      <c r="AT197" s="113" t="s">
        <v>65</v>
      </c>
      <c r="AU197" s="113" t="s">
        <v>71</v>
      </c>
      <c r="AY197" s="106" t="s">
        <v>111</v>
      </c>
      <c r="BK197" s="114">
        <f>BK198</f>
        <v>0</v>
      </c>
    </row>
    <row r="198" spans="2:65" s="1" customFormat="1" ht="16.5" customHeight="1">
      <c r="B198" s="117"/>
      <c r="C198" s="118" t="s">
        <v>378</v>
      </c>
      <c r="D198" s="118" t="s">
        <v>114</v>
      </c>
      <c r="E198" s="119" t="s">
        <v>379</v>
      </c>
      <c r="F198" s="120" t="s">
        <v>377</v>
      </c>
      <c r="G198" s="121" t="s">
        <v>235</v>
      </c>
      <c r="H198" s="122"/>
      <c r="I198" s="123"/>
      <c r="J198" s="123">
        <f>ROUND(I198*H198,2)</f>
        <v>0</v>
      </c>
      <c r="K198" s="120" t="s">
        <v>118</v>
      </c>
      <c r="L198" s="27"/>
      <c r="M198" s="165" t="s">
        <v>1</v>
      </c>
      <c r="N198" s="166" t="s">
        <v>38</v>
      </c>
      <c r="O198" s="167">
        <v>0</v>
      </c>
      <c r="P198" s="167">
        <f>O198*H198</f>
        <v>0</v>
      </c>
      <c r="Q198" s="167">
        <v>0</v>
      </c>
      <c r="R198" s="167">
        <f>Q198*H198</f>
        <v>0</v>
      </c>
      <c r="S198" s="167">
        <v>0</v>
      </c>
      <c r="T198" s="168">
        <f>S198*H198</f>
        <v>0</v>
      </c>
      <c r="AR198" s="16" t="s">
        <v>363</v>
      </c>
      <c r="AT198" s="16" t="s">
        <v>114</v>
      </c>
      <c r="AU198" s="16" t="s">
        <v>120</v>
      </c>
      <c r="AY198" s="16" t="s">
        <v>111</v>
      </c>
      <c r="BE198" s="127">
        <f>IF(N198="základní",J198,0)</f>
        <v>0</v>
      </c>
      <c r="BF198" s="127">
        <f>IF(N198="snížená",J198,0)</f>
        <v>0</v>
      </c>
      <c r="BG198" s="127">
        <f>IF(N198="zákl. přenesená",J198,0)</f>
        <v>0</v>
      </c>
      <c r="BH198" s="127">
        <f>IF(N198="sníž. přenesená",J198,0)</f>
        <v>0</v>
      </c>
      <c r="BI198" s="127">
        <f>IF(N198="nulová",J198,0)</f>
        <v>0</v>
      </c>
      <c r="BJ198" s="16" t="s">
        <v>120</v>
      </c>
      <c r="BK198" s="127">
        <f>ROUND(I198*H198,2)</f>
        <v>0</v>
      </c>
      <c r="BL198" s="16" t="s">
        <v>363</v>
      </c>
      <c r="BM198" s="16" t="s">
        <v>380</v>
      </c>
    </row>
    <row r="199" spans="2:65" s="1" customFormat="1" ht="6.95" customHeight="1">
      <c r="B199" s="37"/>
      <c r="C199" s="38"/>
      <c r="D199" s="38"/>
      <c r="E199" s="38"/>
      <c r="F199" s="38"/>
      <c r="G199" s="38"/>
      <c r="H199" s="38"/>
      <c r="I199" s="38"/>
      <c r="J199" s="38"/>
      <c r="K199" s="38"/>
      <c r="L199" s="27"/>
    </row>
    <row r="201" spans="2:65" ht="12">
      <c r="C201" s="169"/>
      <c r="D201" s="170"/>
      <c r="E201" s="169" t="s">
        <v>381</v>
      </c>
      <c r="F201" s="170"/>
      <c r="G201" s="170"/>
      <c r="H201" s="170"/>
      <c r="I201" s="170"/>
      <c r="J201" s="170"/>
      <c r="K201" s="170"/>
    </row>
    <row r="202" spans="2:65" ht="12" customHeight="1">
      <c r="C202" s="206"/>
      <c r="D202" s="206"/>
      <c r="E202" s="206"/>
      <c r="F202" s="206"/>
      <c r="G202" s="206"/>
      <c r="H202" s="170"/>
      <c r="I202" s="170"/>
      <c r="J202" s="170"/>
      <c r="K202" s="170"/>
    </row>
    <row r="203" spans="2:65" ht="12" customHeight="1">
      <c r="C203" s="207" t="s">
        <v>382</v>
      </c>
      <c r="D203" s="207"/>
      <c r="E203" s="207"/>
      <c r="F203" s="207"/>
      <c r="G203" s="207"/>
      <c r="H203" s="207"/>
      <c r="I203" s="207"/>
      <c r="J203" s="207"/>
      <c r="K203" s="207"/>
    </row>
    <row r="204" spans="2:65" ht="12" customHeight="1">
      <c r="C204" s="207" t="s">
        <v>383</v>
      </c>
      <c r="D204" s="207"/>
      <c r="E204" s="207"/>
      <c r="F204" s="207"/>
      <c r="G204" s="207"/>
      <c r="H204" s="207"/>
      <c r="I204" s="207"/>
      <c r="J204" s="207"/>
      <c r="K204" s="207"/>
    </row>
    <row r="205" spans="2:65" ht="12" customHeight="1">
      <c r="C205" s="208" t="s">
        <v>384</v>
      </c>
      <c r="D205" s="208"/>
      <c r="E205" s="208"/>
      <c r="F205" s="208"/>
      <c r="G205" s="208"/>
      <c r="H205" s="208"/>
      <c r="I205" s="208"/>
      <c r="J205" s="208"/>
      <c r="K205" s="208"/>
    </row>
    <row r="206" spans="2:65" ht="12" customHeight="1">
      <c r="C206" s="208" t="s">
        <v>385</v>
      </c>
      <c r="D206" s="208"/>
      <c r="E206" s="208"/>
      <c r="F206" s="208"/>
      <c r="G206" s="208"/>
      <c r="H206" s="208"/>
      <c r="I206" s="208"/>
      <c r="J206" s="208"/>
      <c r="K206" s="208"/>
    </row>
    <row r="207" spans="2:65" ht="12" customHeight="1">
      <c r="C207" s="208" t="s">
        <v>386</v>
      </c>
      <c r="D207" s="208"/>
      <c r="E207" s="208"/>
      <c r="F207" s="208"/>
      <c r="G207" s="208"/>
      <c r="H207" s="208"/>
      <c r="I207" s="208"/>
      <c r="J207" s="208"/>
      <c r="K207" s="208"/>
    </row>
    <row r="208" spans="2:65" ht="12" customHeight="1">
      <c r="C208" s="208" t="s">
        <v>387</v>
      </c>
      <c r="D208" s="208"/>
      <c r="E208" s="208"/>
      <c r="F208" s="208"/>
      <c r="G208" s="208"/>
      <c r="H208" s="208"/>
      <c r="I208" s="208"/>
      <c r="J208" s="208"/>
      <c r="K208" s="208"/>
    </row>
    <row r="209" spans="3:11" ht="12" customHeight="1">
      <c r="C209" s="208" t="s">
        <v>388</v>
      </c>
      <c r="D209" s="208"/>
      <c r="E209" s="208"/>
      <c r="F209" s="208"/>
      <c r="G209" s="208"/>
      <c r="H209" s="208"/>
      <c r="I209" s="208"/>
      <c r="J209" s="208"/>
      <c r="K209" s="208"/>
    </row>
    <row r="210" spans="3:11" ht="12" customHeight="1">
      <c r="C210" s="208" t="s">
        <v>389</v>
      </c>
      <c r="D210" s="208"/>
      <c r="E210" s="208"/>
      <c r="F210" s="208"/>
      <c r="G210" s="208"/>
      <c r="H210" s="208"/>
      <c r="I210" s="208"/>
      <c r="J210" s="208"/>
      <c r="K210" s="208"/>
    </row>
    <row r="211" spans="3:11" ht="12">
      <c r="C211" s="171" t="s">
        <v>390</v>
      </c>
      <c r="D211" s="171"/>
      <c r="E211" s="171"/>
      <c r="F211" s="171"/>
      <c r="G211" s="171"/>
      <c r="H211" s="171"/>
      <c r="I211" s="171"/>
      <c r="J211" s="171"/>
      <c r="K211" s="171"/>
    </row>
  </sheetData>
  <autoFilter ref="C89:K198"/>
  <mergeCells count="15">
    <mergeCell ref="C206:K206"/>
    <mergeCell ref="C207:K207"/>
    <mergeCell ref="C208:K208"/>
    <mergeCell ref="C209:K209"/>
    <mergeCell ref="C210:K210"/>
    <mergeCell ref="L2:V2"/>
    <mergeCell ref="C202:G202"/>
    <mergeCell ref="C203:K203"/>
    <mergeCell ref="C204:K204"/>
    <mergeCell ref="C205:K205"/>
    <mergeCell ref="E7:H7"/>
    <mergeCell ref="E16:H16"/>
    <mergeCell ref="E25:H25"/>
    <mergeCell ref="E46:H46"/>
    <mergeCell ref="E82:H8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Nymburk - Oprava balkonů</vt:lpstr>
      <vt:lpstr>'Nymburk - Oprava balkonů'!Názvy_tisku</vt:lpstr>
      <vt:lpstr>'Rekapitulace stavby'!Názvy_tisku</vt:lpstr>
      <vt:lpstr>'Nymburk - Oprava balkonů'!Oblast_tisku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Hana-NB\Hana NB</dc:creator>
  <cp:lastModifiedBy>Hana NB</cp:lastModifiedBy>
  <dcterms:created xsi:type="dcterms:W3CDTF">2019-05-31T10:26:31Z</dcterms:created>
  <dcterms:modified xsi:type="dcterms:W3CDTF">2019-05-31T12:24:07Z</dcterms:modified>
</cp:coreProperties>
</file>